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2.xml" ContentType="application/vnd.openxmlformats-officedocument.drawing+xml"/>
  <Override PartName="/xl/comments11.xml" ContentType="application/vnd.openxmlformats-officedocument.spreadsheetml.comments+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1"/>
  <workbookPr defaultThemeVersion="202300"/>
  <mc:AlternateContent xmlns:mc="http://schemas.openxmlformats.org/markup-compatibility/2006">
    <mc:Choice Requires="x15">
      <x15ac:absPath xmlns:x15ac="http://schemas.microsoft.com/office/spreadsheetml/2010/11/ac" url="/Users/fgi18/Documents/gitlab/testing-in-education/Testing__analysis_2021/"/>
    </mc:Choice>
  </mc:AlternateContent>
  <xr:revisionPtr revIDLastSave="0" documentId="13_ncr:1_{58AB2CC4-F604-6143-9567-BB21C13EF43D}" xr6:coauthVersionLast="47" xr6:coauthVersionMax="47" xr10:uidLastSave="{00000000-0000-0000-0000-000000000000}"/>
  <bookViews>
    <workbookView xWindow="980" yWindow="500" windowWidth="51200" windowHeight="28300" tabRatio="500" firstSheet="4" activeTab="11" xr2:uid="{00000000-000D-0000-FFFF-FFFF00000000}"/>
  </bookViews>
  <sheets>
    <sheet name="Team-A" sheetId="1" r:id="rId1"/>
    <sheet name="Team-B" sheetId="2" r:id="rId2"/>
    <sheet name="Team-C" sheetId="3" r:id="rId3"/>
    <sheet name="Team-D" sheetId="4" r:id="rId4"/>
    <sheet name="Team-E" sheetId="5" r:id="rId5"/>
    <sheet name="Team-F" sheetId="6" r:id="rId6"/>
    <sheet name="Team-G" sheetId="7" r:id="rId7"/>
    <sheet name="Team-H" sheetId="8" r:id="rId8"/>
    <sheet name="Team-I" sheetId="9" r:id="rId9"/>
    <sheet name="Team-J" sheetId="10" r:id="rId10"/>
    <sheet name="Hours_per_tag" sheetId="11" r:id="rId11"/>
    <sheet name="Summary" sheetId="12" r:id="rId12"/>
    <sheet name="Summary_paper" sheetId="13" r:id="rId13"/>
    <sheet name="for R" sheetId="14" r:id="rId1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
    </ext>
  </extLst>
</workbook>
</file>

<file path=xl/calcChain.xml><?xml version="1.0" encoding="utf-8"?>
<calcChain xmlns="http://schemas.openxmlformats.org/spreadsheetml/2006/main">
  <c r="A40" i="14" l="1"/>
  <c r="D39" i="14"/>
  <c r="C39" i="14"/>
  <c r="B39" i="14"/>
  <c r="C38" i="14"/>
  <c r="B38" i="14"/>
  <c r="D35" i="14"/>
  <c r="A35" i="14"/>
  <c r="D34" i="14"/>
  <c r="C34" i="14"/>
  <c r="A33" i="14"/>
  <c r="D32" i="14"/>
  <c r="C32" i="14"/>
  <c r="D31" i="14"/>
  <c r="B31" i="14"/>
  <c r="A31" i="14"/>
  <c r="D28" i="14"/>
  <c r="C28" i="14"/>
  <c r="B28" i="14"/>
  <c r="B25" i="14"/>
  <c r="A25" i="14"/>
  <c r="A22" i="14"/>
  <c r="B18" i="14"/>
  <c r="A18" i="14"/>
  <c r="D12" i="14"/>
  <c r="C12" i="14"/>
  <c r="A2" i="14"/>
  <c r="N1" i="14"/>
  <c r="M1" i="14"/>
  <c r="L1" i="14"/>
  <c r="K1" i="14"/>
  <c r="J1" i="14"/>
  <c r="I1" i="14"/>
  <c r="H1" i="14"/>
  <c r="G1" i="14"/>
  <c r="F1" i="14"/>
  <c r="E1" i="14"/>
  <c r="D1" i="14"/>
  <c r="C1" i="14"/>
  <c r="D57" i="13"/>
  <c r="A57" i="13"/>
  <c r="R56" i="13"/>
  <c r="A56" i="13"/>
  <c r="S55" i="13"/>
  <c r="R55" i="13"/>
  <c r="Q55" i="13"/>
  <c r="P55" i="13"/>
  <c r="O55" i="13"/>
  <c r="D55" i="13"/>
  <c r="D41" i="14" s="1"/>
  <c r="C55" i="13"/>
  <c r="C41" i="14" s="1"/>
  <c r="B55" i="13"/>
  <c r="B41" i="14" s="1"/>
  <c r="A55" i="13"/>
  <c r="A41" i="14" s="1"/>
  <c r="S54" i="13"/>
  <c r="R54" i="13"/>
  <c r="Q54" i="13"/>
  <c r="P54" i="13"/>
  <c r="O54" i="13"/>
  <c r="D54" i="13"/>
  <c r="D40" i="14" s="1"/>
  <c r="C54" i="13"/>
  <c r="C40" i="14" s="1"/>
  <c r="B54" i="13"/>
  <c r="B40" i="14" s="1"/>
  <c r="A54" i="13"/>
  <c r="S53" i="13"/>
  <c r="R53" i="13"/>
  <c r="Q53" i="13"/>
  <c r="P53" i="13"/>
  <c r="O53" i="13"/>
  <c r="D53" i="13"/>
  <c r="C53" i="13"/>
  <c r="B53" i="13"/>
  <c r="A53" i="13"/>
  <c r="A39" i="14" s="1"/>
  <c r="S52" i="13"/>
  <c r="R52" i="13"/>
  <c r="Q52" i="13"/>
  <c r="P52" i="13"/>
  <c r="P57" i="13" s="1"/>
  <c r="O52" i="13"/>
  <c r="O57" i="13" s="1"/>
  <c r="D52" i="13"/>
  <c r="D38" i="14" s="1"/>
  <c r="C52" i="13"/>
  <c r="B52" i="13"/>
  <c r="A52" i="13"/>
  <c r="A38" i="14" s="1"/>
  <c r="S51" i="13"/>
  <c r="R51" i="13"/>
  <c r="Q51" i="13"/>
  <c r="Q56" i="13" s="1"/>
  <c r="P51" i="13"/>
  <c r="O51" i="13"/>
  <c r="O56" i="13" s="1"/>
  <c r="D51" i="13"/>
  <c r="D37" i="14" s="1"/>
  <c r="C51" i="13"/>
  <c r="B51" i="13"/>
  <c r="B37" i="14" s="1"/>
  <c r="A51" i="13"/>
  <c r="A37" i="14" s="1"/>
  <c r="P50" i="13"/>
  <c r="O50" i="13"/>
  <c r="C50" i="13"/>
  <c r="A50" i="13"/>
  <c r="A49" i="13"/>
  <c r="S48" i="13"/>
  <c r="R48" i="13"/>
  <c r="Q48" i="13"/>
  <c r="P48" i="13"/>
  <c r="O48" i="13"/>
  <c r="D48" i="13"/>
  <c r="D36" i="14" s="1"/>
  <c r="C48" i="13"/>
  <c r="C36" i="14" s="1"/>
  <c r="B48" i="13"/>
  <c r="B36" i="14" s="1"/>
  <c r="A48" i="13"/>
  <c r="A36" i="14" s="1"/>
  <c r="S47" i="13"/>
  <c r="R47" i="13"/>
  <c r="Q47" i="13"/>
  <c r="P47" i="13"/>
  <c r="O47" i="13"/>
  <c r="O49" i="13" s="1"/>
  <c r="D47" i="13"/>
  <c r="C47" i="13"/>
  <c r="C35" i="14" s="1"/>
  <c r="B47" i="13"/>
  <c r="B35" i="14" s="1"/>
  <c r="A47" i="13"/>
  <c r="S46" i="13"/>
  <c r="R46" i="13"/>
  <c r="Q46" i="13"/>
  <c r="P46" i="13"/>
  <c r="O46" i="13"/>
  <c r="D46" i="13"/>
  <c r="C46" i="13"/>
  <c r="B46" i="13"/>
  <c r="B34" i="14" s="1"/>
  <c r="A46" i="13"/>
  <c r="A34" i="14" s="1"/>
  <c r="S45" i="13"/>
  <c r="S50" i="13" s="1"/>
  <c r="R45" i="13"/>
  <c r="R49" i="13" s="1"/>
  <c r="Q45" i="13"/>
  <c r="Q49" i="13" s="1"/>
  <c r="P45" i="13"/>
  <c r="O45" i="13"/>
  <c r="D45" i="13"/>
  <c r="D33" i="14" s="1"/>
  <c r="C45" i="13"/>
  <c r="C33" i="14" s="1"/>
  <c r="B45" i="13"/>
  <c r="B33" i="14" s="1"/>
  <c r="A45" i="13"/>
  <c r="S44" i="13"/>
  <c r="R44" i="13"/>
  <c r="Q44" i="13"/>
  <c r="P44" i="13"/>
  <c r="P49" i="13" s="1"/>
  <c r="O44" i="13"/>
  <c r="D44" i="13"/>
  <c r="D50" i="13" s="1"/>
  <c r="C44" i="13"/>
  <c r="B44" i="13"/>
  <c r="B32" i="14" s="1"/>
  <c r="A44" i="13"/>
  <c r="A32" i="14" s="1"/>
  <c r="R43" i="13"/>
  <c r="D43" i="13"/>
  <c r="A43" i="13"/>
  <c r="A42" i="13"/>
  <c r="S41" i="13"/>
  <c r="R41" i="13"/>
  <c r="Q41" i="13"/>
  <c r="P41" i="13"/>
  <c r="O41" i="13"/>
  <c r="D41" i="13"/>
  <c r="C41" i="13"/>
  <c r="C31" i="14" s="1"/>
  <c r="B41" i="13"/>
  <c r="A41" i="13"/>
  <c r="S40" i="13"/>
  <c r="R40" i="13"/>
  <c r="Q40" i="13"/>
  <c r="P40" i="13"/>
  <c r="O40" i="13"/>
  <c r="D40" i="13"/>
  <c r="D30" i="14" s="1"/>
  <c r="C40" i="13"/>
  <c r="C30" i="14" s="1"/>
  <c r="B40" i="13"/>
  <c r="B30" i="14" s="1"/>
  <c r="A40" i="13"/>
  <c r="A30" i="14" s="1"/>
  <c r="S39" i="13"/>
  <c r="R39" i="13"/>
  <c r="Q39" i="13"/>
  <c r="P39" i="13"/>
  <c r="O39" i="13"/>
  <c r="D39" i="13"/>
  <c r="D29" i="14" s="1"/>
  <c r="C39" i="13"/>
  <c r="C29" i="14" s="1"/>
  <c r="B39" i="13"/>
  <c r="B29" i="14" s="1"/>
  <c r="A39" i="13"/>
  <c r="A29" i="14" s="1"/>
  <c r="S38" i="13"/>
  <c r="S42" i="13" s="1"/>
  <c r="R38" i="13"/>
  <c r="Q38" i="13"/>
  <c r="P38" i="13"/>
  <c r="O38" i="13"/>
  <c r="D38" i="13"/>
  <c r="D42" i="13" s="1"/>
  <c r="C38" i="13"/>
  <c r="B38" i="13"/>
  <c r="A38" i="13"/>
  <c r="A28" i="14" s="1"/>
  <c r="S37" i="13"/>
  <c r="R37" i="13"/>
  <c r="Q37" i="13"/>
  <c r="P37" i="13"/>
  <c r="O37" i="13"/>
  <c r="D37" i="13"/>
  <c r="D27" i="14" s="1"/>
  <c r="C37" i="13"/>
  <c r="B37" i="13"/>
  <c r="B27" i="14" s="1"/>
  <c r="A37" i="13"/>
  <c r="A27" i="14" s="1"/>
  <c r="A36" i="13"/>
  <c r="A35" i="13"/>
  <c r="S34" i="13"/>
  <c r="R34" i="13"/>
  <c r="Q34" i="13"/>
  <c r="P34" i="13"/>
  <c r="P35" i="13" s="1"/>
  <c r="O34" i="13"/>
  <c r="D34" i="13"/>
  <c r="D26" i="14" s="1"/>
  <c r="C34" i="13"/>
  <c r="C26" i="14" s="1"/>
  <c r="B34" i="13"/>
  <c r="B26" i="14" s="1"/>
  <c r="A34" i="13"/>
  <c r="A26" i="14" s="1"/>
  <c r="S33" i="13"/>
  <c r="R33" i="13"/>
  <c r="Q33" i="13"/>
  <c r="P33" i="13"/>
  <c r="O33" i="13"/>
  <c r="D33" i="13"/>
  <c r="D25" i="14" s="1"/>
  <c r="C33" i="13"/>
  <c r="C25" i="14" s="1"/>
  <c r="B33" i="13"/>
  <c r="A33" i="13"/>
  <c r="S32" i="13"/>
  <c r="R32" i="13"/>
  <c r="Q32" i="13"/>
  <c r="P32" i="13"/>
  <c r="O32" i="13"/>
  <c r="D32" i="13"/>
  <c r="D24" i="14" s="1"/>
  <c r="C32" i="13"/>
  <c r="C24" i="14" s="1"/>
  <c r="B32" i="13"/>
  <c r="B24" i="14" s="1"/>
  <c r="A32" i="13"/>
  <c r="A24" i="14" s="1"/>
  <c r="S31" i="13"/>
  <c r="S36" i="13" s="1"/>
  <c r="R31" i="13"/>
  <c r="Q31" i="13"/>
  <c r="P31" i="13"/>
  <c r="O31" i="13"/>
  <c r="O35" i="13" s="1"/>
  <c r="D31" i="13"/>
  <c r="D23" i="14" s="1"/>
  <c r="C31" i="13"/>
  <c r="C23" i="14" s="1"/>
  <c r="B31" i="13"/>
  <c r="B23" i="14" s="1"/>
  <c r="A31" i="13"/>
  <c r="A23" i="14" s="1"/>
  <c r="S30" i="13"/>
  <c r="R30" i="13"/>
  <c r="Q30" i="13"/>
  <c r="P30" i="13"/>
  <c r="O30" i="13"/>
  <c r="D30" i="13"/>
  <c r="D35" i="13" s="1"/>
  <c r="C30" i="13"/>
  <c r="C22" i="14" s="1"/>
  <c r="B30" i="13"/>
  <c r="B22" i="14" s="1"/>
  <c r="A30" i="13"/>
  <c r="Q29" i="13"/>
  <c r="A29" i="13"/>
  <c r="A28" i="13"/>
  <c r="S27" i="13"/>
  <c r="R27" i="13"/>
  <c r="Q27" i="13"/>
  <c r="P27" i="13"/>
  <c r="O27" i="13"/>
  <c r="D27" i="13"/>
  <c r="D21" i="14" s="1"/>
  <c r="C27" i="13"/>
  <c r="C21" i="14" s="1"/>
  <c r="B27" i="13"/>
  <c r="B21" i="14" s="1"/>
  <c r="A27" i="13"/>
  <c r="A21" i="14" s="1"/>
  <c r="S26" i="13"/>
  <c r="R26" i="13"/>
  <c r="Q26" i="13"/>
  <c r="P26" i="13"/>
  <c r="O26" i="13"/>
  <c r="D26" i="13"/>
  <c r="D20" i="14" s="1"/>
  <c r="C26" i="13"/>
  <c r="C20" i="14" s="1"/>
  <c r="B26" i="13"/>
  <c r="B20" i="14" s="1"/>
  <c r="A26" i="13"/>
  <c r="A20" i="14" s="1"/>
  <c r="S25" i="13"/>
  <c r="R25" i="13"/>
  <c r="R28" i="13" s="1"/>
  <c r="Q25" i="13"/>
  <c r="P25" i="13"/>
  <c r="O25" i="13"/>
  <c r="D25" i="13"/>
  <c r="D19" i="14" s="1"/>
  <c r="C25" i="13"/>
  <c r="C19" i="14" s="1"/>
  <c r="B25" i="13"/>
  <c r="B19" i="14" s="1"/>
  <c r="A25" i="13"/>
  <c r="A19" i="14" s="1"/>
  <c r="S24" i="13"/>
  <c r="R24" i="13"/>
  <c r="Q24" i="13"/>
  <c r="Q28" i="13" s="1"/>
  <c r="P24" i="13"/>
  <c r="P28" i="13" s="1"/>
  <c r="O24" i="13"/>
  <c r="O28" i="13" s="1"/>
  <c r="D24" i="13"/>
  <c r="C24" i="13"/>
  <c r="C18" i="14" s="1"/>
  <c r="B24" i="13"/>
  <c r="A24" i="13"/>
  <c r="S23" i="13"/>
  <c r="S29" i="13" s="1"/>
  <c r="R23" i="13"/>
  <c r="Q23" i="13"/>
  <c r="P23" i="13"/>
  <c r="O23" i="13"/>
  <c r="D23" i="13"/>
  <c r="D17" i="14" s="1"/>
  <c r="C23" i="13"/>
  <c r="B23" i="13"/>
  <c r="B17" i="14" s="1"/>
  <c r="A23" i="13"/>
  <c r="A17" i="14" s="1"/>
  <c r="S22" i="13"/>
  <c r="A22" i="13"/>
  <c r="Q21" i="13"/>
  <c r="A21" i="13"/>
  <c r="S20" i="13"/>
  <c r="R20" i="13"/>
  <c r="Q20" i="13"/>
  <c r="P20" i="13"/>
  <c r="O20" i="13"/>
  <c r="D20" i="13"/>
  <c r="D16" i="14" s="1"/>
  <c r="C20" i="13"/>
  <c r="C16" i="14" s="1"/>
  <c r="B20" i="13"/>
  <c r="B16" i="14" s="1"/>
  <c r="A20" i="13"/>
  <c r="A16" i="14" s="1"/>
  <c r="S19" i="13"/>
  <c r="R19" i="13"/>
  <c r="Q19" i="13"/>
  <c r="P19" i="13"/>
  <c r="O19" i="13"/>
  <c r="O22" i="13" s="1"/>
  <c r="D19" i="13"/>
  <c r="D15" i="14" s="1"/>
  <c r="C19" i="13"/>
  <c r="C15" i="14" s="1"/>
  <c r="B19" i="13"/>
  <c r="B15" i="14" s="1"/>
  <c r="A19" i="13"/>
  <c r="A15" i="14" s="1"/>
  <c r="S18" i="13"/>
  <c r="R18" i="13"/>
  <c r="R21" i="13" s="1"/>
  <c r="Q18" i="13"/>
  <c r="P18" i="13"/>
  <c r="O18" i="13"/>
  <c r="D18" i="13"/>
  <c r="D14" i="14" s="1"/>
  <c r="C18" i="13"/>
  <c r="C14" i="14" s="1"/>
  <c r="B18" i="13"/>
  <c r="B14" i="14" s="1"/>
  <c r="A18" i="13"/>
  <c r="A14" i="14" s="1"/>
  <c r="S17" i="13"/>
  <c r="R17" i="13"/>
  <c r="Q17" i="13"/>
  <c r="P17" i="13"/>
  <c r="P22" i="13" s="1"/>
  <c r="O17" i="13"/>
  <c r="D17" i="13"/>
  <c r="D13" i="14" s="1"/>
  <c r="C17" i="13"/>
  <c r="B17" i="13"/>
  <c r="B13" i="14" s="1"/>
  <c r="A17" i="13"/>
  <c r="A13" i="14" s="1"/>
  <c r="S16" i="13"/>
  <c r="R16" i="13"/>
  <c r="Q16" i="13"/>
  <c r="Q22" i="13" s="1"/>
  <c r="P16" i="13"/>
  <c r="O16" i="13"/>
  <c r="D16" i="13"/>
  <c r="C16" i="13"/>
  <c r="B16" i="13"/>
  <c r="B12" i="14" s="1"/>
  <c r="A16" i="13"/>
  <c r="A12" i="14" s="1"/>
  <c r="R15" i="13"/>
  <c r="A15" i="13"/>
  <c r="A14" i="13"/>
  <c r="S13" i="13"/>
  <c r="R13" i="13"/>
  <c r="Q13" i="13"/>
  <c r="P13" i="13"/>
  <c r="O13" i="13"/>
  <c r="D13" i="13"/>
  <c r="D11" i="14" s="1"/>
  <c r="C13" i="13"/>
  <c r="C11" i="14" s="1"/>
  <c r="B13" i="13"/>
  <c r="B11" i="14" s="1"/>
  <c r="A13" i="13"/>
  <c r="A11" i="14" s="1"/>
  <c r="S12" i="13"/>
  <c r="R12" i="13"/>
  <c r="Q12" i="13"/>
  <c r="P12" i="13"/>
  <c r="O12" i="13"/>
  <c r="D12" i="13"/>
  <c r="D10" i="14" s="1"/>
  <c r="C12" i="13"/>
  <c r="C10" i="14" s="1"/>
  <c r="B12" i="13"/>
  <c r="B10" i="14" s="1"/>
  <c r="A12" i="13"/>
  <c r="A10" i="14" s="1"/>
  <c r="S11" i="13"/>
  <c r="R11" i="13"/>
  <c r="Q11" i="13"/>
  <c r="P11" i="13"/>
  <c r="O11" i="13"/>
  <c r="D11" i="13"/>
  <c r="D9" i="14" s="1"/>
  <c r="C11" i="13"/>
  <c r="C9" i="14" s="1"/>
  <c r="B11" i="13"/>
  <c r="B9" i="14" s="1"/>
  <c r="A11" i="13"/>
  <c r="A9" i="14" s="1"/>
  <c r="S10" i="13"/>
  <c r="R10" i="13"/>
  <c r="Q10" i="13"/>
  <c r="P10" i="13"/>
  <c r="O10" i="13"/>
  <c r="D10" i="13"/>
  <c r="C10" i="13"/>
  <c r="C8" i="14" s="1"/>
  <c r="B10" i="13"/>
  <c r="B8" i="14" s="1"/>
  <c r="A10" i="13"/>
  <c r="A8" i="14" s="1"/>
  <c r="S9" i="13"/>
  <c r="S15" i="13" s="1"/>
  <c r="R9" i="13"/>
  <c r="Q9" i="13"/>
  <c r="Q15" i="13" s="1"/>
  <c r="P9" i="13"/>
  <c r="O9" i="13"/>
  <c r="D9" i="13"/>
  <c r="D7" i="14" s="1"/>
  <c r="C9" i="13"/>
  <c r="C7" i="14" s="1"/>
  <c r="B9" i="13"/>
  <c r="B7" i="14" s="1"/>
  <c r="A9" i="13"/>
  <c r="A7" i="14" s="1"/>
  <c r="A8" i="13"/>
  <c r="A7" i="13"/>
  <c r="S6" i="13"/>
  <c r="R6" i="13"/>
  <c r="Q6" i="13"/>
  <c r="P6" i="13"/>
  <c r="O6" i="13"/>
  <c r="D6" i="13"/>
  <c r="D6" i="14" s="1"/>
  <c r="C6" i="13"/>
  <c r="C6" i="14" s="1"/>
  <c r="B6" i="13"/>
  <c r="B6" i="14" s="1"/>
  <c r="A6" i="13"/>
  <c r="A6" i="14" s="1"/>
  <c r="S5" i="13"/>
  <c r="R5" i="13"/>
  <c r="R8" i="13" s="1"/>
  <c r="Q5" i="13"/>
  <c r="P5" i="13"/>
  <c r="O5" i="13"/>
  <c r="D5" i="13"/>
  <c r="D5" i="14" s="1"/>
  <c r="C5" i="13"/>
  <c r="C5" i="14" s="1"/>
  <c r="B5" i="13"/>
  <c r="B5" i="14" s="1"/>
  <c r="A5" i="13"/>
  <c r="A5" i="14" s="1"/>
  <c r="S4" i="13"/>
  <c r="R4" i="13"/>
  <c r="Q4" i="13"/>
  <c r="P4" i="13"/>
  <c r="P8" i="13" s="1"/>
  <c r="O4" i="13"/>
  <c r="O7" i="13" s="1"/>
  <c r="D4" i="13"/>
  <c r="D4" i="14" s="1"/>
  <c r="C4" i="13"/>
  <c r="C4" i="14" s="1"/>
  <c r="B4" i="13"/>
  <c r="B4" i="14" s="1"/>
  <c r="A4" i="13"/>
  <c r="A4" i="14" s="1"/>
  <c r="S3" i="13"/>
  <c r="R3" i="13"/>
  <c r="Q3" i="13"/>
  <c r="P3" i="13"/>
  <c r="O3" i="13"/>
  <c r="D3" i="13"/>
  <c r="D3" i="14" s="1"/>
  <c r="C3" i="13"/>
  <c r="C3" i="14" s="1"/>
  <c r="B3" i="13"/>
  <c r="B3" i="14" s="1"/>
  <c r="A3" i="13"/>
  <c r="A3" i="14" s="1"/>
  <c r="S2" i="13"/>
  <c r="S8" i="13" s="1"/>
  <c r="R2" i="13"/>
  <c r="R7" i="13" s="1"/>
  <c r="Q2" i="13"/>
  <c r="P2" i="13"/>
  <c r="O2" i="13"/>
  <c r="F2" i="13"/>
  <c r="D2" i="13"/>
  <c r="C2" i="13"/>
  <c r="C2" i="14" s="1"/>
  <c r="B2" i="13"/>
  <c r="B2" i="14" s="1"/>
  <c r="A2" i="13"/>
  <c r="O1" i="13"/>
  <c r="B1" i="13"/>
  <c r="B1" i="14" s="1"/>
  <c r="A1" i="13"/>
  <c r="A1" i="14" s="1"/>
  <c r="I47" i="12"/>
  <c r="I43" i="12"/>
  <c r="F31" i="13" s="1"/>
  <c r="F23" i="14" s="1"/>
  <c r="I42" i="12"/>
  <c r="F30" i="13" s="1"/>
  <c r="L41" i="12"/>
  <c r="I37" i="12"/>
  <c r="F37" i="13" s="1"/>
  <c r="I7" i="12"/>
  <c r="F51" i="13" s="1"/>
  <c r="I6" i="12"/>
  <c r="F13" i="13" s="1"/>
  <c r="F11" i="14" s="1"/>
  <c r="K53" i="11"/>
  <c r="H53" i="11"/>
  <c r="H52" i="11"/>
  <c r="F52" i="11"/>
  <c r="E52" i="11"/>
  <c r="D52" i="11"/>
  <c r="E51" i="11"/>
  <c r="K50" i="11"/>
  <c r="F48" i="11"/>
  <c r="F46" i="11"/>
  <c r="K41" i="11"/>
  <c r="M55" i="13" s="1"/>
  <c r="M41" i="14" s="1"/>
  <c r="J41" i="11"/>
  <c r="L55" i="13" s="1"/>
  <c r="L41" i="14" s="1"/>
  <c r="I41" i="11"/>
  <c r="K55" i="13" s="1"/>
  <c r="K41" i="14" s="1"/>
  <c r="H41" i="11"/>
  <c r="N55" i="13" s="1"/>
  <c r="N41" i="14" s="1"/>
  <c r="K40" i="11"/>
  <c r="M54" i="13" s="1"/>
  <c r="M40" i="14" s="1"/>
  <c r="J40" i="11"/>
  <c r="L54" i="13" s="1"/>
  <c r="L40" i="14" s="1"/>
  <c r="I40" i="11"/>
  <c r="K54" i="13" s="1"/>
  <c r="K40" i="14" s="1"/>
  <c r="H40" i="11"/>
  <c r="N54" i="13" s="1"/>
  <c r="N40" i="14" s="1"/>
  <c r="K39" i="11"/>
  <c r="M53" i="13" s="1"/>
  <c r="M39" i="14" s="1"/>
  <c r="J39" i="11"/>
  <c r="L53" i="13" s="1"/>
  <c r="L39" i="14" s="1"/>
  <c r="I39" i="11"/>
  <c r="K53" i="13" s="1"/>
  <c r="K39" i="14" s="1"/>
  <c r="H39" i="11"/>
  <c r="N53" i="13" s="1"/>
  <c r="N39" i="14" s="1"/>
  <c r="K38" i="11"/>
  <c r="J38" i="11"/>
  <c r="L52" i="13" s="1"/>
  <c r="L38" i="14" s="1"/>
  <c r="I38" i="11"/>
  <c r="K52" i="13" s="1"/>
  <c r="K38" i="14" s="1"/>
  <c r="H38" i="11"/>
  <c r="N52" i="13" s="1"/>
  <c r="N38" i="14" s="1"/>
  <c r="K37" i="11"/>
  <c r="M51" i="13" s="1"/>
  <c r="J37" i="11"/>
  <c r="L51" i="13" s="1"/>
  <c r="I37" i="11"/>
  <c r="K51" i="13" s="1"/>
  <c r="H37" i="11"/>
  <c r="N51" i="13" s="1"/>
  <c r="K36" i="11"/>
  <c r="J36" i="11"/>
  <c r="L48" i="13" s="1"/>
  <c r="L36" i="14" s="1"/>
  <c r="I36" i="11"/>
  <c r="K48" i="13" s="1"/>
  <c r="K36" i="14" s="1"/>
  <c r="H36" i="11"/>
  <c r="N48" i="13" s="1"/>
  <c r="N36" i="14" s="1"/>
  <c r="K35" i="11"/>
  <c r="M47" i="13" s="1"/>
  <c r="M35" i="14" s="1"/>
  <c r="J35" i="11"/>
  <c r="I35" i="11"/>
  <c r="K47" i="13" s="1"/>
  <c r="K35" i="14" s="1"/>
  <c r="H35" i="11"/>
  <c r="N47" i="13" s="1"/>
  <c r="N35" i="14" s="1"/>
  <c r="K34" i="11"/>
  <c r="M46" i="13" s="1"/>
  <c r="M34" i="14" s="1"/>
  <c r="J34" i="11"/>
  <c r="L46" i="13" s="1"/>
  <c r="L34" i="14" s="1"/>
  <c r="I34" i="11"/>
  <c r="K46" i="13" s="1"/>
  <c r="K34" i="14" s="1"/>
  <c r="H34" i="11"/>
  <c r="N46" i="13" s="1"/>
  <c r="N34" i="14" s="1"/>
  <c r="K33" i="11"/>
  <c r="J33" i="11"/>
  <c r="L45" i="13" s="1"/>
  <c r="L33" i="14" s="1"/>
  <c r="I33" i="11"/>
  <c r="K45" i="13" s="1"/>
  <c r="K33" i="14" s="1"/>
  <c r="H33" i="11"/>
  <c r="N45" i="13" s="1"/>
  <c r="N33" i="14" s="1"/>
  <c r="K32" i="11"/>
  <c r="M44" i="13" s="1"/>
  <c r="J32" i="11"/>
  <c r="L44" i="13" s="1"/>
  <c r="I32" i="11"/>
  <c r="K44" i="13" s="1"/>
  <c r="H32" i="11"/>
  <c r="N44" i="13" s="1"/>
  <c r="L31" i="11"/>
  <c r="H41" i="13" s="1"/>
  <c r="H31" i="14" s="1"/>
  <c r="K31" i="11"/>
  <c r="M41" i="13" s="1"/>
  <c r="M31" i="14" s="1"/>
  <c r="J31" i="11"/>
  <c r="L41" i="13" s="1"/>
  <c r="L31" i="14" s="1"/>
  <c r="I31" i="11"/>
  <c r="K41" i="13" s="1"/>
  <c r="K31" i="14" s="1"/>
  <c r="H31" i="11"/>
  <c r="N41" i="13" s="1"/>
  <c r="N31" i="14" s="1"/>
  <c r="K30" i="11"/>
  <c r="M40" i="13" s="1"/>
  <c r="M30" i="14" s="1"/>
  <c r="J30" i="11"/>
  <c r="I30" i="11"/>
  <c r="K40" i="13" s="1"/>
  <c r="K30" i="14" s="1"/>
  <c r="H30" i="11"/>
  <c r="N40" i="13" s="1"/>
  <c r="N30" i="14" s="1"/>
  <c r="K29" i="11"/>
  <c r="M39" i="13" s="1"/>
  <c r="M29" i="14" s="1"/>
  <c r="J29" i="11"/>
  <c r="I29" i="11"/>
  <c r="K39" i="13" s="1"/>
  <c r="K29" i="14" s="1"/>
  <c r="H29" i="11"/>
  <c r="N39" i="13" s="1"/>
  <c r="N29" i="14" s="1"/>
  <c r="K28" i="11"/>
  <c r="M38" i="13" s="1"/>
  <c r="M28" i="14" s="1"/>
  <c r="J28" i="11"/>
  <c r="L38" i="13" s="1"/>
  <c r="L28" i="14" s="1"/>
  <c r="I28" i="11"/>
  <c r="K38" i="13" s="1"/>
  <c r="K28" i="14" s="1"/>
  <c r="H28" i="11"/>
  <c r="N38" i="13" s="1"/>
  <c r="N28" i="14" s="1"/>
  <c r="K27" i="11"/>
  <c r="M37" i="13" s="1"/>
  <c r="J27" i="11"/>
  <c r="L37" i="13" s="1"/>
  <c r="I27" i="11"/>
  <c r="K37" i="13" s="1"/>
  <c r="H27" i="11"/>
  <c r="N37" i="13" s="1"/>
  <c r="K26" i="11"/>
  <c r="M34" i="13" s="1"/>
  <c r="M26" i="14" s="1"/>
  <c r="J26" i="11"/>
  <c r="L34" i="13" s="1"/>
  <c r="L26" i="14" s="1"/>
  <c r="I26" i="11"/>
  <c r="K34" i="13" s="1"/>
  <c r="K26" i="14" s="1"/>
  <c r="H26" i="11"/>
  <c r="N34" i="13" s="1"/>
  <c r="N26" i="14" s="1"/>
  <c r="K25" i="11"/>
  <c r="M33" i="13" s="1"/>
  <c r="M25" i="14" s="1"/>
  <c r="J25" i="11"/>
  <c r="I25" i="11"/>
  <c r="K33" i="13" s="1"/>
  <c r="K25" i="14" s="1"/>
  <c r="H25" i="11"/>
  <c r="N33" i="13" s="1"/>
  <c r="N25" i="14" s="1"/>
  <c r="K24" i="11"/>
  <c r="J24" i="11"/>
  <c r="L32" i="13" s="1"/>
  <c r="L24" i="14" s="1"/>
  <c r="I24" i="11"/>
  <c r="K32" i="13" s="1"/>
  <c r="K24" i="14" s="1"/>
  <c r="H24" i="11"/>
  <c r="N32" i="13" s="1"/>
  <c r="N24" i="14" s="1"/>
  <c r="K23" i="11"/>
  <c r="J23" i="11"/>
  <c r="L31" i="13" s="1"/>
  <c r="L23" i="14" s="1"/>
  <c r="I23" i="11"/>
  <c r="K31" i="13" s="1"/>
  <c r="K23" i="14" s="1"/>
  <c r="H23" i="11"/>
  <c r="N31" i="13" s="1"/>
  <c r="N23" i="14" s="1"/>
  <c r="K22" i="11"/>
  <c r="M30" i="13" s="1"/>
  <c r="J22" i="11"/>
  <c r="I22" i="11"/>
  <c r="K30" i="13" s="1"/>
  <c r="H22" i="11"/>
  <c r="N30" i="13" s="1"/>
  <c r="K21" i="11"/>
  <c r="M27" i="13" s="1"/>
  <c r="M21" i="14" s="1"/>
  <c r="J21" i="11"/>
  <c r="L27" i="13" s="1"/>
  <c r="L21" i="14" s="1"/>
  <c r="I21" i="11"/>
  <c r="K27" i="13" s="1"/>
  <c r="K21" i="14" s="1"/>
  <c r="H21" i="11"/>
  <c r="N27" i="13" s="1"/>
  <c r="N21" i="14" s="1"/>
  <c r="K20" i="11"/>
  <c r="M26" i="13" s="1"/>
  <c r="M20" i="14" s="1"/>
  <c r="J20" i="11"/>
  <c r="L26" i="13" s="1"/>
  <c r="L20" i="14" s="1"/>
  <c r="I20" i="11"/>
  <c r="K26" i="13" s="1"/>
  <c r="K20" i="14" s="1"/>
  <c r="H20" i="11"/>
  <c r="N26" i="13" s="1"/>
  <c r="N20" i="14" s="1"/>
  <c r="K19" i="11"/>
  <c r="J19" i="11"/>
  <c r="L25" i="13" s="1"/>
  <c r="L19" i="14" s="1"/>
  <c r="I19" i="11"/>
  <c r="K25" i="13" s="1"/>
  <c r="K19" i="14" s="1"/>
  <c r="H19" i="11"/>
  <c r="N25" i="13" s="1"/>
  <c r="N19" i="14" s="1"/>
  <c r="K18" i="11"/>
  <c r="M24" i="13" s="1"/>
  <c r="M18" i="14" s="1"/>
  <c r="J18" i="11"/>
  <c r="L24" i="13" s="1"/>
  <c r="L18" i="14" s="1"/>
  <c r="I18" i="11"/>
  <c r="K24" i="13" s="1"/>
  <c r="K18" i="14" s="1"/>
  <c r="H18" i="11"/>
  <c r="N24" i="13" s="1"/>
  <c r="N18" i="14" s="1"/>
  <c r="K17" i="11"/>
  <c r="M23" i="13" s="1"/>
  <c r="J17" i="11"/>
  <c r="I17" i="11"/>
  <c r="K23" i="13" s="1"/>
  <c r="H17" i="11"/>
  <c r="N23" i="13" s="1"/>
  <c r="K16" i="11"/>
  <c r="M20" i="13" s="1"/>
  <c r="M16" i="14" s="1"/>
  <c r="J16" i="11"/>
  <c r="L20" i="13" s="1"/>
  <c r="L16" i="14" s="1"/>
  <c r="I16" i="11"/>
  <c r="K20" i="13" s="1"/>
  <c r="K16" i="14" s="1"/>
  <c r="H16" i="11"/>
  <c r="N20" i="13" s="1"/>
  <c r="N16" i="14" s="1"/>
  <c r="K15" i="11"/>
  <c r="J15" i="11"/>
  <c r="I15" i="11"/>
  <c r="K19" i="13" s="1"/>
  <c r="K15" i="14" s="1"/>
  <c r="H15" i="11"/>
  <c r="N19" i="13" s="1"/>
  <c r="N15" i="14" s="1"/>
  <c r="K14" i="11"/>
  <c r="M18" i="13" s="1"/>
  <c r="M14" i="14" s="1"/>
  <c r="J14" i="11"/>
  <c r="L18" i="13" s="1"/>
  <c r="L14" i="14" s="1"/>
  <c r="I14" i="11"/>
  <c r="K18" i="13" s="1"/>
  <c r="K14" i="14" s="1"/>
  <c r="H14" i="11"/>
  <c r="N18" i="13" s="1"/>
  <c r="N14" i="14" s="1"/>
  <c r="O13" i="11"/>
  <c r="K13" i="11"/>
  <c r="M17" i="13" s="1"/>
  <c r="M13" i="14" s="1"/>
  <c r="J13" i="11"/>
  <c r="L17" i="13" s="1"/>
  <c r="L13" i="14" s="1"/>
  <c r="I13" i="11"/>
  <c r="K17" i="13" s="1"/>
  <c r="K13" i="14" s="1"/>
  <c r="H13" i="11"/>
  <c r="N17" i="13" s="1"/>
  <c r="N13" i="14" s="1"/>
  <c r="K12" i="11"/>
  <c r="M16" i="13" s="1"/>
  <c r="J12" i="11"/>
  <c r="I12" i="11"/>
  <c r="K16" i="13" s="1"/>
  <c r="H12" i="11"/>
  <c r="N16" i="13" s="1"/>
  <c r="M11" i="11"/>
  <c r="I13" i="13" s="1"/>
  <c r="I11" i="14" s="1"/>
  <c r="K11" i="11"/>
  <c r="M13" i="13" s="1"/>
  <c r="M11" i="14" s="1"/>
  <c r="J11" i="11"/>
  <c r="L13" i="13" s="1"/>
  <c r="L11" i="14" s="1"/>
  <c r="I11" i="11"/>
  <c r="K13" i="13" s="1"/>
  <c r="K11" i="14" s="1"/>
  <c r="H11" i="11"/>
  <c r="N13" i="13" s="1"/>
  <c r="N11" i="14" s="1"/>
  <c r="K10" i="11"/>
  <c r="J10" i="11"/>
  <c r="L12" i="13" s="1"/>
  <c r="L10" i="14" s="1"/>
  <c r="I10" i="11"/>
  <c r="K12" i="13" s="1"/>
  <c r="K10" i="14" s="1"/>
  <c r="H10" i="11"/>
  <c r="N12" i="13" s="1"/>
  <c r="N10" i="14" s="1"/>
  <c r="K9" i="11"/>
  <c r="J9" i="11"/>
  <c r="L11" i="13" s="1"/>
  <c r="L9" i="14" s="1"/>
  <c r="I9" i="11"/>
  <c r="K11" i="13" s="1"/>
  <c r="K9" i="14" s="1"/>
  <c r="H9" i="11"/>
  <c r="N11" i="13" s="1"/>
  <c r="N9" i="14" s="1"/>
  <c r="K8" i="11"/>
  <c r="M10" i="13" s="1"/>
  <c r="M8" i="14" s="1"/>
  <c r="J8" i="11"/>
  <c r="I8" i="11"/>
  <c r="K10" i="13" s="1"/>
  <c r="K8" i="14" s="1"/>
  <c r="H8" i="11"/>
  <c r="N10" i="13" s="1"/>
  <c r="N8" i="14" s="1"/>
  <c r="K7" i="11"/>
  <c r="M9" i="13" s="1"/>
  <c r="J7" i="11"/>
  <c r="L9" i="13" s="1"/>
  <c r="I7" i="11"/>
  <c r="K9" i="13" s="1"/>
  <c r="H7" i="11"/>
  <c r="N9" i="13" s="1"/>
  <c r="K6" i="11"/>
  <c r="M6" i="13" s="1"/>
  <c r="M6" i="14" s="1"/>
  <c r="J6" i="11"/>
  <c r="L6" i="13" s="1"/>
  <c r="L6" i="14" s="1"/>
  <c r="I6" i="11"/>
  <c r="K6" i="13" s="1"/>
  <c r="K6" i="14" s="1"/>
  <c r="H6" i="11"/>
  <c r="N6" i="13" s="1"/>
  <c r="N6" i="14" s="1"/>
  <c r="K5" i="11"/>
  <c r="J5" i="11"/>
  <c r="L5" i="13" s="1"/>
  <c r="L5" i="14" s="1"/>
  <c r="I5" i="11"/>
  <c r="K5" i="13" s="1"/>
  <c r="K5" i="14" s="1"/>
  <c r="H5" i="11"/>
  <c r="N5" i="13" s="1"/>
  <c r="N5" i="14" s="1"/>
  <c r="K4" i="11"/>
  <c r="M4" i="13" s="1"/>
  <c r="M4" i="14" s="1"/>
  <c r="J4" i="11"/>
  <c r="L4" i="13" s="1"/>
  <c r="L4" i="14" s="1"/>
  <c r="I4" i="11"/>
  <c r="K4" i="13" s="1"/>
  <c r="K4" i="14" s="1"/>
  <c r="H4" i="11"/>
  <c r="N4" i="13" s="1"/>
  <c r="N4" i="14" s="1"/>
  <c r="K3" i="11"/>
  <c r="M3" i="13" s="1"/>
  <c r="M3" i="14" s="1"/>
  <c r="J3" i="11"/>
  <c r="I3" i="11"/>
  <c r="K3" i="13" s="1"/>
  <c r="K3" i="14" s="1"/>
  <c r="H3" i="11"/>
  <c r="N3" i="13" s="1"/>
  <c r="N3" i="14" s="1"/>
  <c r="K2" i="11"/>
  <c r="M2" i="13" s="1"/>
  <c r="J2" i="11"/>
  <c r="I2" i="11"/>
  <c r="K2" i="13" s="1"/>
  <c r="H2" i="11"/>
  <c r="N2" i="13" s="1"/>
  <c r="T122" i="10"/>
  <c r="S122" i="10"/>
  <c r="O122" i="10"/>
  <c r="M122" i="10"/>
  <c r="H122" i="10"/>
  <c r="P121" i="10"/>
  <c r="P120" i="10"/>
  <c r="P119" i="10"/>
  <c r="P118" i="10"/>
  <c r="P117" i="10"/>
  <c r="Q116" i="10"/>
  <c r="P116" i="10"/>
  <c r="K116" i="10"/>
  <c r="P115" i="10"/>
  <c r="P114" i="10"/>
  <c r="P113" i="10"/>
  <c r="P112" i="10"/>
  <c r="P111" i="10"/>
  <c r="P110" i="10"/>
  <c r="Q109" i="10" s="1"/>
  <c r="P109" i="10"/>
  <c r="K109" i="10"/>
  <c r="P108" i="10"/>
  <c r="P107" i="10"/>
  <c r="P106" i="10"/>
  <c r="P105" i="10"/>
  <c r="P104" i="10"/>
  <c r="P103" i="10"/>
  <c r="K103" i="10"/>
  <c r="P102" i="10"/>
  <c r="P101" i="10"/>
  <c r="P100" i="10"/>
  <c r="Q99" i="10"/>
  <c r="P99" i="10"/>
  <c r="K99" i="10"/>
  <c r="P98" i="10"/>
  <c r="Q98" i="10" s="1"/>
  <c r="K98" i="10"/>
  <c r="P97" i="10"/>
  <c r="P96" i="10"/>
  <c r="P95" i="10"/>
  <c r="P94" i="10"/>
  <c r="P93" i="10"/>
  <c r="P92" i="10"/>
  <c r="P91" i="10"/>
  <c r="K91" i="10"/>
  <c r="P90" i="10"/>
  <c r="P89" i="10"/>
  <c r="P88" i="10"/>
  <c r="Q87" i="10"/>
  <c r="P87" i="10"/>
  <c r="K87" i="10"/>
  <c r="P86" i="10"/>
  <c r="P122" i="10" s="1"/>
  <c r="K86" i="10"/>
  <c r="P85" i="10"/>
  <c r="P84" i="10"/>
  <c r="P83" i="10"/>
  <c r="P82" i="10"/>
  <c r="P81" i="10"/>
  <c r="P80" i="10"/>
  <c r="Q79" i="10" s="1"/>
  <c r="P79" i="10"/>
  <c r="K79" i="10"/>
  <c r="P78" i="10"/>
  <c r="P77" i="10"/>
  <c r="P76" i="10"/>
  <c r="P75" i="10"/>
  <c r="P74" i="10"/>
  <c r="T73" i="10"/>
  <c r="S73" i="10"/>
  <c r="O73" i="10"/>
  <c r="M73" i="10"/>
  <c r="H73" i="10"/>
  <c r="K74" i="10" s="1"/>
  <c r="P72" i="10"/>
  <c r="P71" i="10"/>
  <c r="P70" i="10"/>
  <c r="P69" i="10"/>
  <c r="Q68" i="10" s="1"/>
  <c r="P68" i="10"/>
  <c r="K68" i="10"/>
  <c r="P67" i="10"/>
  <c r="P66" i="10"/>
  <c r="P65" i="10"/>
  <c r="P64" i="10"/>
  <c r="P63" i="10"/>
  <c r="Q62" i="10" s="1"/>
  <c r="P62" i="10"/>
  <c r="K62" i="10"/>
  <c r="P61" i="10"/>
  <c r="P60" i="10"/>
  <c r="P59" i="10"/>
  <c r="P58" i="10"/>
  <c r="P57" i="10"/>
  <c r="P56" i="10"/>
  <c r="P55" i="10"/>
  <c r="P54" i="10"/>
  <c r="P53" i="10"/>
  <c r="P52" i="10"/>
  <c r="P51" i="10"/>
  <c r="K51" i="10"/>
  <c r="P50" i="10"/>
  <c r="P49" i="10"/>
  <c r="P48" i="10"/>
  <c r="Q45" i="10" s="1"/>
  <c r="P47" i="10"/>
  <c r="P46" i="10"/>
  <c r="P45" i="10"/>
  <c r="K45" i="10"/>
  <c r="T44" i="10"/>
  <c r="S44" i="10"/>
  <c r="O44" i="10"/>
  <c r="M44" i="10"/>
  <c r="H44" i="10"/>
  <c r="P43" i="10"/>
  <c r="P42" i="10"/>
  <c r="P41" i="10"/>
  <c r="Q40" i="10"/>
  <c r="P40" i="10"/>
  <c r="K40" i="10"/>
  <c r="Q39" i="10"/>
  <c r="P39" i="10"/>
  <c r="K39" i="10"/>
  <c r="P38" i="10"/>
  <c r="P37" i="10"/>
  <c r="P36" i="10"/>
  <c r="P35" i="10"/>
  <c r="P34" i="10"/>
  <c r="Q34" i="10" s="1"/>
  <c r="K34" i="10"/>
  <c r="P33" i="10"/>
  <c r="Q33" i="10" s="1"/>
  <c r="K33" i="10"/>
  <c r="P32" i="10"/>
  <c r="Q29" i="10" s="1"/>
  <c r="P31" i="10"/>
  <c r="P30" i="10"/>
  <c r="P29" i="10"/>
  <c r="O29" i="10"/>
  <c r="K29" i="10"/>
  <c r="P28" i="10"/>
  <c r="P27" i="10"/>
  <c r="P26" i="10"/>
  <c r="P25" i="10"/>
  <c r="P24" i="10"/>
  <c r="P23" i="10"/>
  <c r="O23" i="10"/>
  <c r="K23" i="10"/>
  <c r="S22" i="10"/>
  <c r="T22" i="10" s="1"/>
  <c r="M22" i="10"/>
  <c r="L22" i="10"/>
  <c r="K22" i="10"/>
  <c r="H22" i="10"/>
  <c r="P21" i="10"/>
  <c r="Q21" i="10" s="1"/>
  <c r="K21" i="10"/>
  <c r="P20" i="10"/>
  <c r="P19" i="10"/>
  <c r="P18" i="10"/>
  <c r="P17" i="10"/>
  <c r="P16" i="10"/>
  <c r="Q15" i="10" s="1"/>
  <c r="P15" i="10"/>
  <c r="O15" i="10"/>
  <c r="O22" i="10" s="1"/>
  <c r="K15" i="10"/>
  <c r="P14" i="10"/>
  <c r="P13" i="10"/>
  <c r="P12" i="10"/>
  <c r="Q12" i="10" s="1"/>
  <c r="K12" i="10"/>
  <c r="P11" i="10"/>
  <c r="P10" i="10"/>
  <c r="Q9" i="10"/>
  <c r="P9" i="10"/>
  <c r="K9" i="10"/>
  <c r="T8" i="10"/>
  <c r="S8" i="10"/>
  <c r="Q8" i="10"/>
  <c r="M8" i="10"/>
  <c r="L8" i="10"/>
  <c r="K8" i="10"/>
  <c r="P7" i="10"/>
  <c r="P6" i="10"/>
  <c r="P5" i="10"/>
  <c r="P4" i="10"/>
  <c r="P3" i="10"/>
  <c r="P2" i="10"/>
  <c r="T121" i="9"/>
  <c r="S121" i="9"/>
  <c r="M121" i="9"/>
  <c r="H121" i="9"/>
  <c r="P120" i="9"/>
  <c r="P119" i="9"/>
  <c r="P118" i="9"/>
  <c r="K118" i="9"/>
  <c r="P117" i="9"/>
  <c r="P116" i="9"/>
  <c r="P115" i="9"/>
  <c r="P114" i="9"/>
  <c r="P113" i="9"/>
  <c r="Q113" i="9" s="1"/>
  <c r="K113" i="9"/>
  <c r="P112" i="9"/>
  <c r="P111" i="9"/>
  <c r="P110" i="9"/>
  <c r="P109" i="9"/>
  <c r="Q108" i="9" s="1"/>
  <c r="P108" i="9"/>
  <c r="K108" i="9"/>
  <c r="P107" i="9"/>
  <c r="P106" i="9"/>
  <c r="P105" i="9"/>
  <c r="P104" i="9"/>
  <c r="P103" i="9"/>
  <c r="P102" i="9"/>
  <c r="P101" i="9"/>
  <c r="Q101" i="9" s="1"/>
  <c r="K101" i="9"/>
  <c r="P100" i="9"/>
  <c r="P99" i="9"/>
  <c r="P98" i="9"/>
  <c r="P97" i="9"/>
  <c r="Q97" i="9" s="1"/>
  <c r="K97" i="9"/>
  <c r="T96" i="9"/>
  <c r="S96" i="9"/>
  <c r="P96" i="9"/>
  <c r="M96" i="9"/>
  <c r="H96" i="9"/>
  <c r="P95" i="9"/>
  <c r="Q95" i="9" s="1"/>
  <c r="K95" i="9"/>
  <c r="Q94" i="9"/>
  <c r="P94" i="9"/>
  <c r="K94" i="9"/>
  <c r="P93" i="9"/>
  <c r="P92" i="9"/>
  <c r="P91" i="9"/>
  <c r="P90" i="9"/>
  <c r="P89" i="9"/>
  <c r="P88" i="9"/>
  <c r="P87" i="9"/>
  <c r="Q87" i="9" s="1"/>
  <c r="K87" i="9"/>
  <c r="P86" i="9"/>
  <c r="P85" i="9"/>
  <c r="P84" i="9"/>
  <c r="P83" i="9"/>
  <c r="P82" i="9"/>
  <c r="Q82" i="9" s="1"/>
  <c r="K82" i="9"/>
  <c r="P81" i="9"/>
  <c r="Q81" i="9" s="1"/>
  <c r="K81" i="9"/>
  <c r="K96" i="9" s="1"/>
  <c r="P80" i="9"/>
  <c r="P79" i="9"/>
  <c r="P78" i="9"/>
  <c r="P77" i="9"/>
  <c r="P76" i="9"/>
  <c r="P75" i="9"/>
  <c r="P74" i="9"/>
  <c r="P73" i="9"/>
  <c r="P72" i="9"/>
  <c r="P71" i="9"/>
  <c r="Q70" i="9"/>
  <c r="P70" i="9"/>
  <c r="K70" i="9"/>
  <c r="P69" i="9"/>
  <c r="T68" i="9"/>
  <c r="S68" i="9"/>
  <c r="M68" i="9"/>
  <c r="K68" i="9"/>
  <c r="H68" i="9"/>
  <c r="P68" i="9" s="1"/>
  <c r="P67" i="9"/>
  <c r="P66" i="9"/>
  <c r="P65" i="9"/>
  <c r="Q64" i="9" s="1"/>
  <c r="P64" i="9"/>
  <c r="O64" i="9"/>
  <c r="K64" i="9"/>
  <c r="P63" i="9"/>
  <c r="K63" i="9"/>
  <c r="L68" i="9" s="1"/>
  <c r="P62" i="9"/>
  <c r="P61" i="9"/>
  <c r="P60" i="9"/>
  <c r="Q58" i="9" s="1"/>
  <c r="P59" i="9"/>
  <c r="P58" i="9"/>
  <c r="O58" i="9"/>
  <c r="K58" i="9"/>
  <c r="P57" i="9"/>
  <c r="K57" i="9"/>
  <c r="P56" i="9"/>
  <c r="P55" i="9"/>
  <c r="T54" i="9"/>
  <c r="S54" i="9"/>
  <c r="P54" i="9"/>
  <c r="M54" i="9"/>
  <c r="H54" i="9"/>
  <c r="P53" i="9"/>
  <c r="P52" i="9"/>
  <c r="Q51" i="9" s="1"/>
  <c r="P51" i="9"/>
  <c r="O51" i="9"/>
  <c r="K51" i="9"/>
  <c r="P50" i="9"/>
  <c r="P49" i="9"/>
  <c r="P48" i="9"/>
  <c r="P47" i="9"/>
  <c r="P46" i="9"/>
  <c r="Q45" i="9"/>
  <c r="P45" i="9"/>
  <c r="O45" i="9"/>
  <c r="K45" i="9"/>
  <c r="P44" i="9"/>
  <c r="P43" i="9"/>
  <c r="P42" i="9"/>
  <c r="P41" i="9"/>
  <c r="P40" i="9"/>
  <c r="P39" i="9"/>
  <c r="P38" i="9"/>
  <c r="Q38" i="9" s="1"/>
  <c r="O38" i="9"/>
  <c r="K38" i="9"/>
  <c r="P37" i="9"/>
  <c r="P36" i="9"/>
  <c r="P35" i="9"/>
  <c r="P34" i="9"/>
  <c r="P33" i="9"/>
  <c r="Q33" i="9" s="1"/>
  <c r="O33" i="9"/>
  <c r="K33" i="9"/>
  <c r="P32" i="9"/>
  <c r="P31" i="9"/>
  <c r="Q31" i="9" s="1"/>
  <c r="O31" i="9"/>
  <c r="K31" i="9"/>
  <c r="P30" i="9"/>
  <c r="P29" i="9"/>
  <c r="P28" i="9"/>
  <c r="Q27" i="9"/>
  <c r="P27" i="9"/>
  <c r="O27" i="9"/>
  <c r="K27" i="9"/>
  <c r="P26" i="9"/>
  <c r="P25" i="9"/>
  <c r="P24" i="9"/>
  <c r="P23" i="9"/>
  <c r="P22" i="9"/>
  <c r="O22" i="9"/>
  <c r="K22" i="9"/>
  <c r="T21" i="9"/>
  <c r="S21" i="9"/>
  <c r="P21" i="9"/>
  <c r="O21" i="9"/>
  <c r="M21" i="9"/>
  <c r="H21" i="9"/>
  <c r="P20" i="9"/>
  <c r="O20" i="9"/>
  <c r="K20" i="9"/>
  <c r="P19" i="9"/>
  <c r="K19" i="9"/>
  <c r="P18" i="9"/>
  <c r="O18" i="9"/>
  <c r="K18" i="9"/>
  <c r="P17" i="9"/>
  <c r="K17" i="9"/>
  <c r="P16" i="9"/>
  <c r="P15" i="9"/>
  <c r="P14" i="9"/>
  <c r="P13" i="9"/>
  <c r="P12" i="9"/>
  <c r="K12" i="9"/>
  <c r="P11" i="9"/>
  <c r="P10" i="9"/>
  <c r="P9" i="9"/>
  <c r="P8" i="9"/>
  <c r="P7" i="9"/>
  <c r="P6" i="9"/>
  <c r="P5" i="9"/>
  <c r="P4" i="9"/>
  <c r="P3" i="9"/>
  <c r="K3" i="9"/>
  <c r="U213" i="8"/>
  <c r="S213" i="8"/>
  <c r="K11" i="12" s="1"/>
  <c r="M213" i="8"/>
  <c r="H213" i="8"/>
  <c r="E213" i="8"/>
  <c r="T212" i="8"/>
  <c r="P212" i="8"/>
  <c r="T211" i="8"/>
  <c r="Q211" i="8"/>
  <c r="P211" i="8"/>
  <c r="O211" i="8"/>
  <c r="K211" i="8"/>
  <c r="T210" i="8"/>
  <c r="P210" i="8"/>
  <c r="T209" i="8"/>
  <c r="P209" i="8"/>
  <c r="T208" i="8"/>
  <c r="P208" i="8"/>
  <c r="T207" i="8"/>
  <c r="P207" i="8"/>
  <c r="T206" i="8"/>
  <c r="P206" i="8"/>
  <c r="O206" i="8"/>
  <c r="K206" i="8"/>
  <c r="T205" i="8"/>
  <c r="P205" i="8"/>
  <c r="T204" i="8"/>
  <c r="P204" i="8"/>
  <c r="Q203" i="8" s="1"/>
  <c r="T203" i="8"/>
  <c r="P203" i="8"/>
  <c r="O203" i="8"/>
  <c r="K203" i="8"/>
  <c r="T202" i="8"/>
  <c r="P202" i="8"/>
  <c r="T201" i="8"/>
  <c r="P201" i="8"/>
  <c r="T200" i="8"/>
  <c r="P200" i="8"/>
  <c r="T199" i="8"/>
  <c r="P199" i="8"/>
  <c r="T198" i="8"/>
  <c r="P198" i="8"/>
  <c r="T197" i="8"/>
  <c r="P197" i="8"/>
  <c r="O197" i="8"/>
  <c r="K197" i="8"/>
  <c r="L213" i="8" s="1"/>
  <c r="H11" i="12" s="1"/>
  <c r="T196" i="8"/>
  <c r="P196" i="8"/>
  <c r="T195" i="8"/>
  <c r="P195" i="8"/>
  <c r="T194" i="8"/>
  <c r="P194" i="8"/>
  <c r="Q194" i="8" s="1"/>
  <c r="O194" i="8"/>
  <c r="K194" i="8"/>
  <c r="T193" i="8"/>
  <c r="P193" i="8"/>
  <c r="T192" i="8"/>
  <c r="P192" i="8"/>
  <c r="T191" i="8"/>
  <c r="P191" i="8"/>
  <c r="T190" i="8"/>
  <c r="P190" i="8"/>
  <c r="T189" i="8"/>
  <c r="P189" i="8"/>
  <c r="O189" i="8"/>
  <c r="T188" i="8"/>
  <c r="P188" i="8"/>
  <c r="T187" i="8"/>
  <c r="P187" i="8"/>
  <c r="T186" i="8"/>
  <c r="P186" i="8"/>
  <c r="T185" i="8"/>
  <c r="P185" i="8"/>
  <c r="T184" i="8"/>
  <c r="P184" i="8"/>
  <c r="T183" i="8"/>
  <c r="P183" i="8"/>
  <c r="T182" i="8"/>
  <c r="P182" i="8"/>
  <c r="Q182" i="8" s="1"/>
  <c r="O182" i="8"/>
  <c r="K182" i="8"/>
  <c r="T181" i="8"/>
  <c r="P181" i="8"/>
  <c r="T180" i="8"/>
  <c r="P180" i="8"/>
  <c r="T179" i="8"/>
  <c r="P179" i="8"/>
  <c r="T178" i="8"/>
  <c r="P178" i="8"/>
  <c r="Q177" i="8" s="1"/>
  <c r="T177" i="8"/>
  <c r="T213" i="8" s="1"/>
  <c r="P177" i="8"/>
  <c r="O177" i="8"/>
  <c r="K177" i="8"/>
  <c r="K213" i="8" s="1"/>
  <c r="G11" i="12" s="1"/>
  <c r="E55" i="13" s="1"/>
  <c r="E41" i="14" s="1"/>
  <c r="U176" i="8"/>
  <c r="L10" i="12" s="1"/>
  <c r="S176" i="8"/>
  <c r="K10" i="12" s="1"/>
  <c r="O176" i="8"/>
  <c r="I10" i="12" s="1"/>
  <c r="F54" i="13" s="1"/>
  <c r="F40" i="14" s="1"/>
  <c r="M176" i="8"/>
  <c r="H176" i="8"/>
  <c r="E176" i="8"/>
  <c r="M40" i="11" s="1"/>
  <c r="I54" i="13" s="1"/>
  <c r="I40" i="14" s="1"/>
  <c r="T175" i="8"/>
  <c r="W176" i="8" s="1"/>
  <c r="P175" i="8"/>
  <c r="T174" i="8"/>
  <c r="P174" i="8"/>
  <c r="T173" i="8"/>
  <c r="P173" i="8"/>
  <c r="T172" i="8"/>
  <c r="P172" i="8"/>
  <c r="Q170" i="8" s="1"/>
  <c r="T171" i="8"/>
  <c r="P171" i="8"/>
  <c r="T170" i="8"/>
  <c r="P170" i="8"/>
  <c r="O170" i="8"/>
  <c r="K170" i="8"/>
  <c r="T169" i="8"/>
  <c r="P169" i="8"/>
  <c r="T168" i="8"/>
  <c r="P168" i="8"/>
  <c r="T167" i="8"/>
  <c r="P167" i="8"/>
  <c r="T166" i="8"/>
  <c r="P166" i="8"/>
  <c r="T165" i="8"/>
  <c r="P165" i="8"/>
  <c r="O165" i="8"/>
  <c r="K165" i="8"/>
  <c r="T164" i="8"/>
  <c r="P164" i="8"/>
  <c r="T163" i="8"/>
  <c r="P163" i="8"/>
  <c r="T162" i="8"/>
  <c r="P162" i="8"/>
  <c r="T161" i="8"/>
  <c r="P161" i="8"/>
  <c r="T160" i="8"/>
  <c r="P160" i="8"/>
  <c r="O160" i="8"/>
  <c r="K160" i="8"/>
  <c r="L176" i="8" s="1"/>
  <c r="H10" i="12" s="1"/>
  <c r="T159" i="8"/>
  <c r="P159" i="8"/>
  <c r="T158" i="8"/>
  <c r="P158" i="8"/>
  <c r="T157" i="8"/>
  <c r="P157" i="8"/>
  <c r="T156" i="8"/>
  <c r="P156" i="8"/>
  <c r="T155" i="8"/>
  <c r="P155" i="8"/>
  <c r="Q154" i="8" s="1"/>
  <c r="T154" i="8"/>
  <c r="T176" i="8" s="1"/>
  <c r="P154" i="8"/>
  <c r="O154" i="8"/>
  <c r="K154" i="8"/>
  <c r="U153" i="8"/>
  <c r="L9" i="12" s="1"/>
  <c r="S153" i="8"/>
  <c r="K9" i="12" s="1"/>
  <c r="M153" i="8"/>
  <c r="H153" i="8"/>
  <c r="E153" i="8"/>
  <c r="O9" i="12" s="1"/>
  <c r="T152" i="8"/>
  <c r="P152" i="8"/>
  <c r="T151" i="8"/>
  <c r="P151" i="8"/>
  <c r="T150" i="8"/>
  <c r="P150" i="8"/>
  <c r="T149" i="8"/>
  <c r="P149" i="8"/>
  <c r="T148" i="8"/>
  <c r="P148" i="8"/>
  <c r="T147" i="8"/>
  <c r="P147" i="8"/>
  <c r="T146" i="8"/>
  <c r="P146" i="8"/>
  <c r="T145" i="8"/>
  <c r="P145" i="8"/>
  <c r="T144" i="8"/>
  <c r="P144" i="8"/>
  <c r="Q142" i="8" s="1"/>
  <c r="T143" i="8"/>
  <c r="P143" i="8"/>
  <c r="T142" i="8"/>
  <c r="P142" i="8"/>
  <c r="O142" i="8"/>
  <c r="K142" i="8"/>
  <c r="T141" i="8"/>
  <c r="P141" i="8"/>
  <c r="T140" i="8"/>
  <c r="P140" i="8"/>
  <c r="T139" i="8"/>
  <c r="P139" i="8"/>
  <c r="T138" i="8"/>
  <c r="P138" i="8"/>
  <c r="T137" i="8"/>
  <c r="P137" i="8"/>
  <c r="T136" i="8"/>
  <c r="P136" i="8"/>
  <c r="O136" i="8"/>
  <c r="K136" i="8"/>
  <c r="T135" i="8"/>
  <c r="P135" i="8"/>
  <c r="T134" i="8"/>
  <c r="P134" i="8"/>
  <c r="T133" i="8"/>
  <c r="P133" i="8"/>
  <c r="T132" i="8"/>
  <c r="P132" i="8"/>
  <c r="T131" i="8"/>
  <c r="P131" i="8"/>
  <c r="T130" i="8"/>
  <c r="P130" i="8"/>
  <c r="T129" i="8"/>
  <c r="P129" i="8"/>
  <c r="O129" i="8"/>
  <c r="K129" i="8"/>
  <c r="T128" i="8"/>
  <c r="P128" i="8"/>
  <c r="T127" i="8"/>
  <c r="P127" i="8"/>
  <c r="T126" i="8"/>
  <c r="P126" i="8"/>
  <c r="T125" i="8"/>
  <c r="P125" i="8"/>
  <c r="T124" i="8"/>
  <c r="P124" i="8"/>
  <c r="Q124" i="8" s="1"/>
  <c r="O124" i="8"/>
  <c r="K124" i="8"/>
  <c r="T123" i="8"/>
  <c r="P123" i="8"/>
  <c r="Q119" i="8" s="1"/>
  <c r="T122" i="8"/>
  <c r="P122" i="8"/>
  <c r="T121" i="8"/>
  <c r="P121" i="8"/>
  <c r="T120" i="8"/>
  <c r="P120" i="8"/>
  <c r="T119" i="8"/>
  <c r="P119" i="8"/>
  <c r="O119" i="8"/>
  <c r="K119" i="8"/>
  <c r="T118" i="8"/>
  <c r="P118" i="8"/>
  <c r="T117" i="8"/>
  <c r="P117" i="8"/>
  <c r="T116" i="8"/>
  <c r="P116" i="8"/>
  <c r="T115" i="8"/>
  <c r="Q115" i="8"/>
  <c r="P115" i="8"/>
  <c r="O115" i="8"/>
  <c r="K115" i="8"/>
  <c r="T114" i="8"/>
  <c r="P114" i="8"/>
  <c r="T113" i="8"/>
  <c r="P113" i="8"/>
  <c r="T112" i="8"/>
  <c r="P112" i="8"/>
  <c r="T111" i="8"/>
  <c r="P111" i="8"/>
  <c r="T110" i="8"/>
  <c r="P110" i="8"/>
  <c r="Q109" i="8" s="1"/>
  <c r="T109" i="8"/>
  <c r="P109" i="8"/>
  <c r="O109" i="8"/>
  <c r="K109" i="8"/>
  <c r="T108" i="8"/>
  <c r="P108" i="8"/>
  <c r="T107" i="8"/>
  <c r="P107" i="8"/>
  <c r="T106" i="8"/>
  <c r="P106" i="8"/>
  <c r="Q105" i="8" s="1"/>
  <c r="T105" i="8"/>
  <c r="P105" i="8"/>
  <c r="O105" i="8"/>
  <c r="K105" i="8"/>
  <c r="T104" i="8"/>
  <c r="P104" i="8"/>
  <c r="T103" i="8"/>
  <c r="P103" i="8"/>
  <c r="T102" i="8"/>
  <c r="P102" i="8"/>
  <c r="T101" i="8"/>
  <c r="P101" i="8"/>
  <c r="T100" i="8"/>
  <c r="P100" i="8"/>
  <c r="T99" i="8"/>
  <c r="P99" i="8"/>
  <c r="O99" i="8"/>
  <c r="K99" i="8"/>
  <c r="T98" i="8"/>
  <c r="P98" i="8"/>
  <c r="K98" i="8"/>
  <c r="T97" i="8"/>
  <c r="P97" i="8"/>
  <c r="T96" i="8"/>
  <c r="P96" i="8"/>
  <c r="T95" i="8"/>
  <c r="P95" i="8"/>
  <c r="T94" i="8"/>
  <c r="P94" i="8"/>
  <c r="T93" i="8"/>
  <c r="P93" i="8"/>
  <c r="Q93" i="8" s="1"/>
  <c r="O93" i="8"/>
  <c r="O153" i="8" s="1"/>
  <c r="I9" i="12" s="1"/>
  <c r="F53" i="13" s="1"/>
  <c r="F39" i="14" s="1"/>
  <c r="K93" i="8"/>
  <c r="T92" i="8"/>
  <c r="P92" i="8"/>
  <c r="T91" i="8"/>
  <c r="P91" i="8"/>
  <c r="T90" i="8"/>
  <c r="P90" i="8"/>
  <c r="T89" i="8"/>
  <c r="P89" i="8"/>
  <c r="T88" i="8"/>
  <c r="P88" i="8"/>
  <c r="T87" i="8"/>
  <c r="P87" i="8"/>
  <c r="O87" i="8"/>
  <c r="K87" i="8"/>
  <c r="T86" i="8"/>
  <c r="P86" i="8"/>
  <c r="T85" i="8"/>
  <c r="P85" i="8"/>
  <c r="T84" i="8"/>
  <c r="P84" i="8"/>
  <c r="T83" i="8"/>
  <c r="P83" i="8"/>
  <c r="O83" i="8"/>
  <c r="K83" i="8"/>
  <c r="U82" i="8"/>
  <c r="L38" i="11" s="1"/>
  <c r="H52" i="13" s="1"/>
  <c r="H38" i="14" s="1"/>
  <c r="S82" i="8"/>
  <c r="K8" i="12" s="1"/>
  <c r="Q82" i="8"/>
  <c r="J8" i="12" s="1"/>
  <c r="G52" i="13" s="1"/>
  <c r="G38" i="14" s="1"/>
  <c r="M82" i="8"/>
  <c r="H82" i="8"/>
  <c r="E82" i="8"/>
  <c r="P38" i="11" s="1"/>
  <c r="T81" i="8"/>
  <c r="P81" i="8"/>
  <c r="T80" i="8"/>
  <c r="P80" i="8"/>
  <c r="T79" i="8"/>
  <c r="Q79" i="8"/>
  <c r="P79" i="8"/>
  <c r="O79" i="8"/>
  <c r="T78" i="8"/>
  <c r="P78" i="8"/>
  <c r="T77" i="8"/>
  <c r="P77" i="8"/>
  <c r="T76" i="8"/>
  <c r="P76" i="8"/>
  <c r="Q76" i="8" s="1"/>
  <c r="O76" i="8"/>
  <c r="O82" i="8" s="1"/>
  <c r="I8" i="12" s="1"/>
  <c r="F52" i="13" s="1"/>
  <c r="F38" i="14" s="1"/>
  <c r="K76" i="8"/>
  <c r="T75" i="8"/>
  <c r="P75" i="8"/>
  <c r="T74" i="8"/>
  <c r="P74" i="8"/>
  <c r="T73" i="8"/>
  <c r="P73" i="8"/>
  <c r="T72" i="8"/>
  <c r="P72" i="8"/>
  <c r="T71" i="8"/>
  <c r="P71" i="8"/>
  <c r="Q67" i="8" s="1"/>
  <c r="T70" i="8"/>
  <c r="P70" i="8"/>
  <c r="T69" i="8"/>
  <c r="P69" i="8"/>
  <c r="T68" i="8"/>
  <c r="P68" i="8"/>
  <c r="T67" i="8"/>
  <c r="P67" i="8"/>
  <c r="O67" i="8"/>
  <c r="K67" i="8"/>
  <c r="T66" i="8"/>
  <c r="P66" i="8"/>
  <c r="T65" i="8"/>
  <c r="P65" i="8"/>
  <c r="T64" i="8"/>
  <c r="P64" i="8"/>
  <c r="T63" i="8"/>
  <c r="Q63" i="8"/>
  <c r="P63" i="8"/>
  <c r="O63" i="8"/>
  <c r="K63" i="8"/>
  <c r="T62" i="8"/>
  <c r="P62" i="8"/>
  <c r="T61" i="8"/>
  <c r="P61" i="8"/>
  <c r="T60" i="8"/>
  <c r="P60" i="8"/>
  <c r="T59" i="8"/>
  <c r="P59" i="8"/>
  <c r="T58" i="8"/>
  <c r="P58" i="8"/>
  <c r="T57" i="8"/>
  <c r="Q57" i="8"/>
  <c r="P57" i="8"/>
  <c r="O57" i="8"/>
  <c r="K57" i="8"/>
  <c r="T56" i="8"/>
  <c r="P56" i="8"/>
  <c r="T55" i="8"/>
  <c r="P55" i="8"/>
  <c r="T54" i="8"/>
  <c r="P54" i="8"/>
  <c r="T53" i="8"/>
  <c r="T82" i="8" s="1"/>
  <c r="W82" i="8" s="1"/>
  <c r="Q53" i="8"/>
  <c r="P53" i="8"/>
  <c r="O53" i="8"/>
  <c r="K53" i="8"/>
  <c r="L82" i="8" s="1"/>
  <c r="H8" i="12" s="1"/>
  <c r="U52" i="8"/>
  <c r="L7" i="12" s="1"/>
  <c r="S52" i="8"/>
  <c r="K7" i="12" s="1"/>
  <c r="M52" i="8"/>
  <c r="K52" i="8"/>
  <c r="G7" i="12" s="1"/>
  <c r="E51" i="13" s="1"/>
  <c r="H52" i="8"/>
  <c r="E52" i="8"/>
  <c r="O37" i="11" s="1"/>
  <c r="T51" i="8"/>
  <c r="P51" i="8"/>
  <c r="T50" i="8"/>
  <c r="P50" i="8"/>
  <c r="T49" i="8"/>
  <c r="P49" i="8"/>
  <c r="T48" i="8"/>
  <c r="P48" i="8"/>
  <c r="T47" i="8"/>
  <c r="P47" i="8"/>
  <c r="T46" i="8"/>
  <c r="P46" i="8"/>
  <c r="Q46" i="8" s="1"/>
  <c r="O46" i="8"/>
  <c r="K46" i="8"/>
  <c r="T45" i="8"/>
  <c r="P45" i="8"/>
  <c r="T44" i="8"/>
  <c r="P44" i="8"/>
  <c r="Q43" i="8" s="1"/>
  <c r="T43" i="8"/>
  <c r="P43" i="8"/>
  <c r="O43" i="8"/>
  <c r="K43" i="8"/>
  <c r="T42" i="8"/>
  <c r="P42" i="8"/>
  <c r="T41" i="8"/>
  <c r="P41" i="8"/>
  <c r="T40" i="8"/>
  <c r="P40" i="8"/>
  <c r="Q36" i="8" s="1"/>
  <c r="T39" i="8"/>
  <c r="P39" i="8"/>
  <c r="T38" i="8"/>
  <c r="P38" i="8"/>
  <c r="T37" i="8"/>
  <c r="P37" i="8"/>
  <c r="T36" i="8"/>
  <c r="P36" i="8"/>
  <c r="O36" i="8"/>
  <c r="K36" i="8"/>
  <c r="T35" i="8"/>
  <c r="P35" i="8"/>
  <c r="T34" i="8"/>
  <c r="P34" i="8"/>
  <c r="T33" i="8"/>
  <c r="P33" i="8"/>
  <c r="Q33" i="8" s="1"/>
  <c r="O33" i="8"/>
  <c r="K33" i="8"/>
  <c r="T32" i="8"/>
  <c r="P32" i="8"/>
  <c r="Q28" i="8" s="1"/>
  <c r="T31" i="8"/>
  <c r="P31" i="8"/>
  <c r="T30" i="8"/>
  <c r="P30" i="8"/>
  <c r="T29" i="8"/>
  <c r="P29" i="8"/>
  <c r="T28" i="8"/>
  <c r="P28" i="8"/>
  <c r="O28" i="8"/>
  <c r="K28" i="8"/>
  <c r="T27" i="8"/>
  <c r="P27" i="8"/>
  <c r="T26" i="8"/>
  <c r="P26" i="8"/>
  <c r="Q26" i="8" s="1"/>
  <c r="O26" i="8"/>
  <c r="K26" i="8"/>
  <c r="T25" i="8"/>
  <c r="P25" i="8"/>
  <c r="T24" i="8"/>
  <c r="P24" i="8"/>
  <c r="T23" i="8"/>
  <c r="P23" i="8"/>
  <c r="T22" i="8"/>
  <c r="P22" i="8"/>
  <c r="Q22" i="8" s="1"/>
  <c r="O22" i="8"/>
  <c r="K22" i="8"/>
  <c r="T21" i="8"/>
  <c r="P21" i="8"/>
  <c r="T20" i="8"/>
  <c r="P20" i="8"/>
  <c r="Q16" i="8" s="1"/>
  <c r="T19" i="8"/>
  <c r="P19" i="8"/>
  <c r="T18" i="8"/>
  <c r="P18" i="8"/>
  <c r="T17" i="8"/>
  <c r="P17" i="8"/>
  <c r="T16" i="8"/>
  <c r="P16" i="8"/>
  <c r="O16" i="8"/>
  <c r="K16" i="8"/>
  <c r="T15" i="8"/>
  <c r="P15" i="8"/>
  <c r="T14" i="8"/>
  <c r="P14" i="8"/>
  <c r="T13" i="8"/>
  <c r="P13" i="8"/>
  <c r="T12" i="8"/>
  <c r="P12" i="8"/>
  <c r="T11" i="8"/>
  <c r="P11" i="8"/>
  <c r="T10" i="8"/>
  <c r="P10" i="8"/>
  <c r="T9" i="8"/>
  <c r="P9" i="8"/>
  <c r="T8" i="8"/>
  <c r="P8" i="8"/>
  <c r="T7" i="8"/>
  <c r="P7" i="8"/>
  <c r="T6" i="8"/>
  <c r="P6" i="8"/>
  <c r="T5" i="8"/>
  <c r="P5" i="8"/>
  <c r="T4" i="8"/>
  <c r="P4" i="8"/>
  <c r="T3" i="8"/>
  <c r="P3" i="8"/>
  <c r="T2" i="8"/>
  <c r="P2" i="8"/>
  <c r="O2" i="8"/>
  <c r="K2" i="8"/>
  <c r="L52" i="8" s="1"/>
  <c r="H7" i="12" s="1"/>
  <c r="U117" i="7"/>
  <c r="S117" i="7"/>
  <c r="K16" i="12" s="1"/>
  <c r="M117" i="7"/>
  <c r="H117" i="7"/>
  <c r="E117" i="7"/>
  <c r="T116" i="7"/>
  <c r="Q116" i="7"/>
  <c r="P116" i="7"/>
  <c r="O116" i="7"/>
  <c r="K116" i="7"/>
  <c r="T115" i="7"/>
  <c r="P115" i="7"/>
  <c r="Q115" i="7" s="1"/>
  <c r="O115" i="7"/>
  <c r="K115" i="7"/>
  <c r="T114" i="7"/>
  <c r="P114" i="7"/>
  <c r="Q114" i="7" s="1"/>
  <c r="O114" i="7"/>
  <c r="K114" i="7"/>
  <c r="T113" i="7"/>
  <c r="Q113" i="7"/>
  <c r="P113" i="7"/>
  <c r="O113" i="7"/>
  <c r="K113" i="7"/>
  <c r="T112" i="7"/>
  <c r="P112" i="7"/>
  <c r="T111" i="7"/>
  <c r="P111" i="7"/>
  <c r="Q108" i="7" s="1"/>
  <c r="T110" i="7"/>
  <c r="P110" i="7"/>
  <c r="T109" i="7"/>
  <c r="P109" i="7"/>
  <c r="T108" i="7"/>
  <c r="P108" i="7"/>
  <c r="O108" i="7"/>
  <c r="K108" i="7"/>
  <c r="T107" i="7"/>
  <c r="Q107" i="7"/>
  <c r="P107" i="7"/>
  <c r="O107" i="7"/>
  <c r="K107" i="7"/>
  <c r="T106" i="7"/>
  <c r="P106" i="7"/>
  <c r="T105" i="7"/>
  <c r="P105" i="7"/>
  <c r="T104" i="7"/>
  <c r="P104" i="7"/>
  <c r="T103" i="7"/>
  <c r="P103" i="7"/>
  <c r="T102" i="7"/>
  <c r="P102" i="7"/>
  <c r="O102" i="7"/>
  <c r="K102" i="7"/>
  <c r="T101" i="7"/>
  <c r="P101" i="7"/>
  <c r="T100" i="7"/>
  <c r="P100" i="7"/>
  <c r="Q99" i="7" s="1"/>
  <c r="T99" i="7"/>
  <c r="P99" i="7"/>
  <c r="O99" i="7"/>
  <c r="K99" i="7"/>
  <c r="T98" i="7"/>
  <c r="P98" i="7"/>
  <c r="T97" i="7"/>
  <c r="P97" i="7"/>
  <c r="T96" i="7"/>
  <c r="P96" i="7"/>
  <c r="T95" i="7"/>
  <c r="P95" i="7"/>
  <c r="T94" i="7"/>
  <c r="P94" i="7"/>
  <c r="Q94" i="7" s="1"/>
  <c r="O94" i="7"/>
  <c r="O117" i="7" s="1"/>
  <c r="I16" i="12" s="1"/>
  <c r="F48" i="13" s="1"/>
  <c r="F36" i="14" s="1"/>
  <c r="K94" i="7"/>
  <c r="U93" i="7"/>
  <c r="S93" i="7"/>
  <c r="K15" i="12" s="1"/>
  <c r="M93" i="7"/>
  <c r="K93" i="7"/>
  <c r="G15" i="12" s="1"/>
  <c r="E47" i="13" s="1"/>
  <c r="E35" i="14" s="1"/>
  <c r="H93" i="7"/>
  <c r="E93" i="7"/>
  <c r="M15" i="12" s="1"/>
  <c r="T92" i="7"/>
  <c r="P92" i="7"/>
  <c r="T91" i="7"/>
  <c r="P91" i="7"/>
  <c r="T90" i="7"/>
  <c r="P90" i="7"/>
  <c r="Q88" i="7" s="1"/>
  <c r="T89" i="7"/>
  <c r="P89" i="7"/>
  <c r="T88" i="7"/>
  <c r="P88" i="7"/>
  <c r="O88" i="7"/>
  <c r="K88" i="7"/>
  <c r="T87" i="7"/>
  <c r="Q87" i="7"/>
  <c r="P87" i="7"/>
  <c r="O87" i="7"/>
  <c r="O93" i="7" s="1"/>
  <c r="I15" i="12" s="1"/>
  <c r="F47" i="13" s="1"/>
  <c r="F35" i="14" s="1"/>
  <c r="K87" i="7"/>
  <c r="T86" i="7"/>
  <c r="P86" i="7"/>
  <c r="T85" i="7"/>
  <c r="P85" i="7"/>
  <c r="T84" i="7"/>
  <c r="P84" i="7"/>
  <c r="T83" i="7"/>
  <c r="P83" i="7"/>
  <c r="T82" i="7"/>
  <c r="P82" i="7"/>
  <c r="T81" i="7"/>
  <c r="P81" i="7"/>
  <c r="T80" i="7"/>
  <c r="P80" i="7"/>
  <c r="T79" i="7"/>
  <c r="P79" i="7"/>
  <c r="T78" i="7"/>
  <c r="P78" i="7"/>
  <c r="T77" i="7"/>
  <c r="P77" i="7"/>
  <c r="Q77" i="7" s="1"/>
  <c r="Q93" i="7" s="1"/>
  <c r="J15" i="12" s="1"/>
  <c r="G47" i="13" s="1"/>
  <c r="G35" i="14" s="1"/>
  <c r="O77" i="7"/>
  <c r="K77" i="7"/>
  <c r="T76" i="7"/>
  <c r="P76" i="7"/>
  <c r="T75" i="7"/>
  <c r="P75" i="7"/>
  <c r="T74" i="7"/>
  <c r="P74" i="7"/>
  <c r="T73" i="7"/>
  <c r="P73" i="7"/>
  <c r="Q73" i="7" s="1"/>
  <c r="K73" i="7"/>
  <c r="L93" i="7" s="1"/>
  <c r="H15" i="12" s="1"/>
  <c r="U72" i="7"/>
  <c r="S72" i="7"/>
  <c r="K14" i="12" s="1"/>
  <c r="K72" i="7"/>
  <c r="G14" i="12" s="1"/>
  <c r="E46" i="13" s="1"/>
  <c r="E34" i="14" s="1"/>
  <c r="H72" i="7"/>
  <c r="E72" i="7"/>
  <c r="T71" i="7"/>
  <c r="P71" i="7"/>
  <c r="T70" i="7"/>
  <c r="P70" i="7"/>
  <c r="T69" i="7"/>
  <c r="P69" i="7"/>
  <c r="T68" i="7"/>
  <c r="P68" i="7"/>
  <c r="T67" i="7"/>
  <c r="P67" i="7"/>
  <c r="Q66" i="7" s="1"/>
  <c r="T66" i="7"/>
  <c r="P66" i="7"/>
  <c r="O66" i="7"/>
  <c r="K66" i="7"/>
  <c r="T65" i="7"/>
  <c r="P65" i="7"/>
  <c r="T64" i="7"/>
  <c r="P64" i="7"/>
  <c r="T63" i="7"/>
  <c r="P63" i="7"/>
  <c r="Q62" i="7" s="1"/>
  <c r="T62" i="7"/>
  <c r="P62" i="7"/>
  <c r="O62" i="7"/>
  <c r="O72" i="7" s="1"/>
  <c r="I14" i="12" s="1"/>
  <c r="F46" i="13" s="1"/>
  <c r="F34" i="14" s="1"/>
  <c r="K62" i="7"/>
  <c r="T61" i="7"/>
  <c r="P61" i="7"/>
  <c r="T60" i="7"/>
  <c r="P60" i="7"/>
  <c r="T59" i="7"/>
  <c r="P59" i="7"/>
  <c r="T58" i="7"/>
  <c r="T72" i="7" s="1"/>
  <c r="P58" i="7"/>
  <c r="T57" i="7"/>
  <c r="Q57" i="7"/>
  <c r="Q72" i="7" s="1"/>
  <c r="J14" i="12" s="1"/>
  <c r="G46" i="13" s="1"/>
  <c r="G34" i="14" s="1"/>
  <c r="P57" i="7"/>
  <c r="O57" i="7"/>
  <c r="K57" i="7"/>
  <c r="L72" i="7" s="1"/>
  <c r="H14" i="12" s="1"/>
  <c r="U56" i="7"/>
  <c r="L33" i="11" s="1"/>
  <c r="H45" i="13" s="1"/>
  <c r="H33" i="14" s="1"/>
  <c r="S56" i="7"/>
  <c r="K13" i="12" s="1"/>
  <c r="M56" i="7"/>
  <c r="K56" i="7"/>
  <c r="G13" i="12" s="1"/>
  <c r="E45" i="13" s="1"/>
  <c r="E33" i="14" s="1"/>
  <c r="H56" i="7"/>
  <c r="E56" i="7"/>
  <c r="M13" i="12" s="1"/>
  <c r="T55" i="7"/>
  <c r="P55" i="7"/>
  <c r="T54" i="7"/>
  <c r="P54" i="7"/>
  <c r="T53" i="7"/>
  <c r="P53" i="7"/>
  <c r="T52" i="7"/>
  <c r="P52" i="7"/>
  <c r="T51" i="7"/>
  <c r="P51" i="7"/>
  <c r="T50" i="7"/>
  <c r="P50" i="7"/>
  <c r="O50" i="7"/>
  <c r="K50" i="7"/>
  <c r="T49" i="7"/>
  <c r="P49" i="7"/>
  <c r="Q47" i="7" s="1"/>
  <c r="T48" i="7"/>
  <c r="P48" i="7"/>
  <c r="T47" i="7"/>
  <c r="P47" i="7"/>
  <c r="O47" i="7"/>
  <c r="K47" i="7"/>
  <c r="T46" i="7"/>
  <c r="P46" i="7"/>
  <c r="T45" i="7"/>
  <c r="P45" i="7"/>
  <c r="T44" i="7"/>
  <c r="P44" i="7"/>
  <c r="T43" i="7"/>
  <c r="P43" i="7"/>
  <c r="T42" i="7"/>
  <c r="P42" i="7"/>
  <c r="T41" i="7"/>
  <c r="P41" i="7"/>
  <c r="O41" i="7"/>
  <c r="K41" i="7"/>
  <c r="T40" i="7"/>
  <c r="P40" i="7"/>
  <c r="T39" i="7"/>
  <c r="P39" i="7"/>
  <c r="T38" i="7"/>
  <c r="P38" i="7"/>
  <c r="T37" i="7"/>
  <c r="P37" i="7"/>
  <c r="T36" i="7"/>
  <c r="P36" i="7"/>
  <c r="T35" i="7"/>
  <c r="P35" i="7"/>
  <c r="T34" i="7"/>
  <c r="P34" i="7"/>
  <c r="T33" i="7"/>
  <c r="P33" i="7"/>
  <c r="T32" i="7"/>
  <c r="P32" i="7"/>
  <c r="O32" i="7"/>
  <c r="O56" i="7" s="1"/>
  <c r="I13" i="12" s="1"/>
  <c r="F45" i="13" s="1"/>
  <c r="F33" i="14" s="1"/>
  <c r="K32" i="7"/>
  <c r="L56" i="7" s="1"/>
  <c r="H13" i="12" s="1"/>
  <c r="U31" i="7"/>
  <c r="L12" i="12" s="1"/>
  <c r="S31" i="7"/>
  <c r="K12" i="12" s="1"/>
  <c r="M31" i="7"/>
  <c r="H31" i="7"/>
  <c r="E31" i="7"/>
  <c r="T30" i="7"/>
  <c r="P30" i="7"/>
  <c r="T29" i="7"/>
  <c r="P29" i="7"/>
  <c r="Q27" i="7" s="1"/>
  <c r="T28" i="7"/>
  <c r="P28" i="7"/>
  <c r="T27" i="7"/>
  <c r="P27" i="7"/>
  <c r="O27" i="7"/>
  <c r="K27" i="7"/>
  <c r="T26" i="7"/>
  <c r="P26" i="7"/>
  <c r="T25" i="7"/>
  <c r="P25" i="7"/>
  <c r="T24" i="7"/>
  <c r="P24" i="7"/>
  <c r="T23" i="7"/>
  <c r="P23" i="7"/>
  <c r="T22" i="7"/>
  <c r="Q22" i="7"/>
  <c r="P22" i="7"/>
  <c r="O22" i="7"/>
  <c r="K22" i="7"/>
  <c r="T21" i="7"/>
  <c r="P21" i="7"/>
  <c r="T20" i="7"/>
  <c r="P20" i="7"/>
  <c r="O20" i="7"/>
  <c r="K20" i="7"/>
  <c r="T19" i="7"/>
  <c r="P19" i="7"/>
  <c r="T18" i="7"/>
  <c r="P18" i="7"/>
  <c r="T17" i="7"/>
  <c r="P17" i="7"/>
  <c r="T16" i="7"/>
  <c r="P16" i="7"/>
  <c r="Q16" i="7" s="1"/>
  <c r="O16" i="7"/>
  <c r="K16" i="7"/>
  <c r="T15" i="7"/>
  <c r="P15" i="7"/>
  <c r="T14" i="7"/>
  <c r="P14" i="7"/>
  <c r="T13" i="7"/>
  <c r="P13" i="7"/>
  <c r="Q11" i="7" s="1"/>
  <c r="T12" i="7"/>
  <c r="P12" i="7"/>
  <c r="T11" i="7"/>
  <c r="P11" i="7"/>
  <c r="O11" i="7"/>
  <c r="K11" i="7"/>
  <c r="T10" i="7"/>
  <c r="P10" i="7"/>
  <c r="T9" i="7"/>
  <c r="P9" i="7"/>
  <c r="T8" i="7"/>
  <c r="P8" i="7"/>
  <c r="T7" i="7"/>
  <c r="P7" i="7"/>
  <c r="T6" i="7"/>
  <c r="P6" i="7"/>
  <c r="T5" i="7"/>
  <c r="P5" i="7"/>
  <c r="T4" i="7"/>
  <c r="P4" i="7"/>
  <c r="T3" i="7"/>
  <c r="P3" i="7"/>
  <c r="T2" i="7"/>
  <c r="P2" i="7"/>
  <c r="O2" i="7"/>
  <c r="K2" i="7"/>
  <c r="S172" i="6"/>
  <c r="K41" i="12" s="1"/>
  <c r="M172" i="6"/>
  <c r="H172" i="6"/>
  <c r="E172" i="6"/>
  <c r="T171" i="6"/>
  <c r="P171" i="6"/>
  <c r="T170" i="6"/>
  <c r="P170" i="6"/>
  <c r="T169" i="6"/>
  <c r="P169" i="6"/>
  <c r="T168" i="6"/>
  <c r="P168" i="6"/>
  <c r="T167" i="6"/>
  <c r="P167" i="6"/>
  <c r="T166" i="6"/>
  <c r="P166" i="6"/>
  <c r="T165" i="6"/>
  <c r="Q165" i="6"/>
  <c r="P165" i="6"/>
  <c r="O165" i="6"/>
  <c r="K165" i="6"/>
  <c r="T164" i="6"/>
  <c r="P164" i="6"/>
  <c r="T163" i="6"/>
  <c r="P163" i="6"/>
  <c r="T162" i="6"/>
  <c r="P162" i="6"/>
  <c r="T161" i="6"/>
  <c r="P161" i="6"/>
  <c r="Q158" i="6" s="1"/>
  <c r="T160" i="6"/>
  <c r="P160" i="6"/>
  <c r="T159" i="6"/>
  <c r="P159" i="6"/>
  <c r="T158" i="6"/>
  <c r="P158" i="6"/>
  <c r="O158" i="6"/>
  <c r="K158" i="6"/>
  <c r="T157" i="6"/>
  <c r="P157" i="6"/>
  <c r="T156" i="6"/>
  <c r="P156" i="6"/>
  <c r="T155" i="6"/>
  <c r="P155" i="6"/>
  <c r="T154" i="6"/>
  <c r="P154" i="6"/>
  <c r="T153" i="6"/>
  <c r="P153" i="6"/>
  <c r="O153" i="6"/>
  <c r="O172" i="6" s="1"/>
  <c r="I41" i="12" s="1"/>
  <c r="F41" i="13" s="1"/>
  <c r="F31" i="14" s="1"/>
  <c r="K153" i="6"/>
  <c r="T152" i="6"/>
  <c r="P152" i="6"/>
  <c r="T151" i="6"/>
  <c r="P151" i="6"/>
  <c r="T150" i="6"/>
  <c r="P150" i="6"/>
  <c r="T149" i="6"/>
  <c r="P149" i="6"/>
  <c r="T148" i="6"/>
  <c r="Q148" i="6"/>
  <c r="P148" i="6"/>
  <c r="O148" i="6"/>
  <c r="K148" i="6"/>
  <c r="T147" i="6"/>
  <c r="P147" i="6"/>
  <c r="T146" i="6"/>
  <c r="P146" i="6"/>
  <c r="T145" i="6"/>
  <c r="P145" i="6"/>
  <c r="T144" i="6"/>
  <c r="P144" i="6"/>
  <c r="Q142" i="6" s="1"/>
  <c r="T143" i="6"/>
  <c r="P143" i="6"/>
  <c r="T142" i="6"/>
  <c r="P142" i="6"/>
  <c r="O142" i="6"/>
  <c r="K142" i="6"/>
  <c r="T141" i="6"/>
  <c r="T140" i="6"/>
  <c r="P140" i="6"/>
  <c r="T139" i="6"/>
  <c r="P139" i="6"/>
  <c r="T138" i="6"/>
  <c r="P138" i="6"/>
  <c r="Q138" i="6" s="1"/>
  <c r="O138" i="6"/>
  <c r="K138" i="6"/>
  <c r="T137" i="6"/>
  <c r="P137" i="6"/>
  <c r="T136" i="6"/>
  <c r="P136" i="6"/>
  <c r="T135" i="6"/>
  <c r="P135" i="6"/>
  <c r="Q132" i="6" s="1"/>
  <c r="T134" i="6"/>
  <c r="P134" i="6"/>
  <c r="T133" i="6"/>
  <c r="T132" i="6"/>
  <c r="O132" i="6"/>
  <c r="K132" i="6"/>
  <c r="T131" i="6"/>
  <c r="P131" i="6"/>
  <c r="T130" i="6"/>
  <c r="P130" i="6"/>
  <c r="T129" i="6"/>
  <c r="P129" i="6"/>
  <c r="T128" i="6"/>
  <c r="P128" i="6"/>
  <c r="T127" i="6"/>
  <c r="P127" i="6"/>
  <c r="T126" i="6"/>
  <c r="P126" i="6"/>
  <c r="T125" i="6"/>
  <c r="P125" i="6"/>
  <c r="Q125" i="6" s="1"/>
  <c r="O125" i="6"/>
  <c r="K125" i="6"/>
  <c r="T124" i="6"/>
  <c r="P124" i="6"/>
  <c r="T123" i="6"/>
  <c r="P123" i="6"/>
  <c r="T122" i="6"/>
  <c r="P122" i="6"/>
  <c r="T121" i="6"/>
  <c r="P121" i="6"/>
  <c r="T120" i="6"/>
  <c r="T172" i="6" s="1"/>
  <c r="W172" i="6" s="1"/>
  <c r="P120" i="6"/>
  <c r="T119" i="6"/>
  <c r="P119" i="6"/>
  <c r="Q117" i="6" s="1"/>
  <c r="T118" i="6"/>
  <c r="P118" i="6"/>
  <c r="T117" i="6"/>
  <c r="P117" i="6"/>
  <c r="K117" i="6"/>
  <c r="U116" i="6"/>
  <c r="S116" i="6"/>
  <c r="K40" i="12" s="1"/>
  <c r="M116" i="6"/>
  <c r="H116" i="6"/>
  <c r="E116" i="6"/>
  <c r="W116" i="6" s="1"/>
  <c r="T115" i="6"/>
  <c r="P115" i="6"/>
  <c r="T114" i="6"/>
  <c r="P114" i="6"/>
  <c r="T113" i="6"/>
  <c r="P113" i="6"/>
  <c r="T112" i="6"/>
  <c r="P112" i="6"/>
  <c r="T111" i="6"/>
  <c r="P111" i="6"/>
  <c r="T110" i="6"/>
  <c r="P110" i="6"/>
  <c r="T109" i="6"/>
  <c r="P109" i="6"/>
  <c r="T108" i="6"/>
  <c r="P108" i="6"/>
  <c r="T107" i="6"/>
  <c r="P107" i="6"/>
  <c r="T106" i="6"/>
  <c r="P106" i="6"/>
  <c r="T105" i="6"/>
  <c r="Q105" i="6"/>
  <c r="P105" i="6"/>
  <c r="O105" i="6"/>
  <c r="K105" i="6"/>
  <c r="T104" i="6"/>
  <c r="P104" i="6"/>
  <c r="T103" i="6"/>
  <c r="P103" i="6"/>
  <c r="T102" i="6"/>
  <c r="P102" i="6"/>
  <c r="T101" i="6"/>
  <c r="P101" i="6"/>
  <c r="T100" i="6"/>
  <c r="P100" i="6"/>
  <c r="T99" i="6"/>
  <c r="P99" i="6"/>
  <c r="T98" i="6"/>
  <c r="P98" i="6"/>
  <c r="O98" i="6"/>
  <c r="K98" i="6"/>
  <c r="T97" i="6"/>
  <c r="P97" i="6"/>
  <c r="T96" i="6"/>
  <c r="P96" i="6"/>
  <c r="T95" i="6"/>
  <c r="P95" i="6"/>
  <c r="T94" i="6"/>
  <c r="P94" i="6"/>
  <c r="T93" i="6"/>
  <c r="P93" i="6"/>
  <c r="O93" i="6"/>
  <c r="K93" i="6"/>
  <c r="T92" i="6"/>
  <c r="P92" i="6"/>
  <c r="T91" i="6"/>
  <c r="P91" i="6"/>
  <c r="T90" i="6"/>
  <c r="P90" i="6"/>
  <c r="T89" i="6"/>
  <c r="P89" i="6"/>
  <c r="T88" i="6"/>
  <c r="P88" i="6"/>
  <c r="T87" i="6"/>
  <c r="P87" i="6"/>
  <c r="Q87" i="6" s="1"/>
  <c r="O87" i="6"/>
  <c r="K87" i="6"/>
  <c r="T86" i="6"/>
  <c r="P86" i="6"/>
  <c r="T85" i="6"/>
  <c r="P85" i="6"/>
  <c r="T84" i="6"/>
  <c r="P84" i="6"/>
  <c r="T83" i="6"/>
  <c r="P83" i="6"/>
  <c r="Q83" i="6" s="1"/>
  <c r="O83" i="6"/>
  <c r="K83" i="6"/>
  <c r="T82" i="6"/>
  <c r="P82" i="6"/>
  <c r="T81" i="6"/>
  <c r="P81" i="6"/>
  <c r="T80" i="6"/>
  <c r="P80" i="6"/>
  <c r="T79" i="6"/>
  <c r="P79" i="6"/>
  <c r="Q77" i="6" s="1"/>
  <c r="T78" i="6"/>
  <c r="T116" i="6" s="1"/>
  <c r="P78" i="6"/>
  <c r="T77" i="6"/>
  <c r="P77" i="6"/>
  <c r="O77" i="6"/>
  <c r="K77" i="6"/>
  <c r="U76" i="6"/>
  <c r="L39" i="12" s="1"/>
  <c r="S76" i="6"/>
  <c r="K39" i="12" s="1"/>
  <c r="M76" i="6"/>
  <c r="H76" i="6"/>
  <c r="E76" i="6"/>
  <c r="P75" i="6"/>
  <c r="P74" i="6"/>
  <c r="T73" i="6"/>
  <c r="P73" i="6"/>
  <c r="Q73" i="6" s="1"/>
  <c r="O73" i="6"/>
  <c r="K73" i="6"/>
  <c r="T72" i="6"/>
  <c r="P72" i="6"/>
  <c r="T71" i="6"/>
  <c r="P71" i="6"/>
  <c r="T70" i="6"/>
  <c r="P70" i="6"/>
  <c r="T69" i="6"/>
  <c r="P69" i="6"/>
  <c r="Q69" i="6" s="1"/>
  <c r="O69" i="6"/>
  <c r="K69" i="6"/>
  <c r="T68" i="6"/>
  <c r="T76" i="6" s="1"/>
  <c r="Q68" i="6"/>
  <c r="P68" i="6"/>
  <c r="K68" i="6"/>
  <c r="T67" i="6"/>
  <c r="P67" i="6"/>
  <c r="Q67" i="6" s="1"/>
  <c r="K67" i="6"/>
  <c r="T66" i="6"/>
  <c r="P66" i="6"/>
  <c r="T65" i="6"/>
  <c r="P65" i="6"/>
  <c r="T64" i="6"/>
  <c r="P64" i="6"/>
  <c r="T63" i="6"/>
  <c r="P63" i="6"/>
  <c r="T62" i="6"/>
  <c r="P62" i="6"/>
  <c r="Q61" i="6" s="1"/>
  <c r="T61" i="6"/>
  <c r="P61" i="6"/>
  <c r="O61" i="6"/>
  <c r="K61" i="6"/>
  <c r="T60" i="6"/>
  <c r="P60" i="6"/>
  <c r="T59" i="6"/>
  <c r="P59" i="6"/>
  <c r="T58" i="6"/>
  <c r="P58" i="6"/>
  <c r="Q57" i="6" s="1"/>
  <c r="T57" i="6"/>
  <c r="P57" i="6"/>
  <c r="O57" i="6"/>
  <c r="K57" i="6"/>
  <c r="L76" i="6" s="1"/>
  <c r="H39" i="12" s="1"/>
  <c r="T56" i="6"/>
  <c r="P56" i="6"/>
  <c r="T55" i="6"/>
  <c r="P55" i="6"/>
  <c r="T54" i="6"/>
  <c r="Q54" i="6"/>
  <c r="P54" i="6"/>
  <c r="O54" i="6"/>
  <c r="K54" i="6"/>
  <c r="T53" i="6"/>
  <c r="P53" i="6"/>
  <c r="T52" i="6"/>
  <c r="P52" i="6"/>
  <c r="T51" i="6"/>
  <c r="P51" i="6"/>
  <c r="T50" i="6"/>
  <c r="P50" i="6"/>
  <c r="T49" i="6"/>
  <c r="P49" i="6"/>
  <c r="T48" i="6"/>
  <c r="P48" i="6"/>
  <c r="T47" i="6"/>
  <c r="P47" i="6"/>
  <c r="O47" i="6"/>
  <c r="K47" i="6"/>
  <c r="U46" i="6"/>
  <c r="S46" i="6"/>
  <c r="K38" i="12" s="1"/>
  <c r="M46" i="6"/>
  <c r="H46" i="6"/>
  <c r="E46" i="6"/>
  <c r="O38" i="12" s="1"/>
  <c r="T45" i="6"/>
  <c r="P45" i="6"/>
  <c r="T44" i="6"/>
  <c r="P44" i="6"/>
  <c r="T43" i="6"/>
  <c r="P43" i="6"/>
  <c r="T42" i="6"/>
  <c r="P42" i="6"/>
  <c r="T41" i="6"/>
  <c r="P41" i="6"/>
  <c r="T40" i="6"/>
  <c r="P40" i="6"/>
  <c r="K40" i="6"/>
  <c r="P39" i="6"/>
  <c r="Q37" i="6" s="1"/>
  <c r="P38" i="6"/>
  <c r="T37" i="6"/>
  <c r="P37" i="6"/>
  <c r="O37" i="6"/>
  <c r="K37" i="6"/>
  <c r="P36" i="6"/>
  <c r="P35" i="6"/>
  <c r="P34" i="6"/>
  <c r="P33" i="6"/>
  <c r="P32" i="6"/>
  <c r="T31" i="6"/>
  <c r="P31" i="6"/>
  <c r="O31" i="6"/>
  <c r="K31" i="6"/>
  <c r="T30" i="6"/>
  <c r="P30" i="6"/>
  <c r="T29" i="6"/>
  <c r="P29" i="6"/>
  <c r="Q28" i="6" s="1"/>
  <c r="T28" i="6"/>
  <c r="P28" i="6"/>
  <c r="O28" i="6"/>
  <c r="K28" i="6"/>
  <c r="P27" i="6"/>
  <c r="P26" i="6"/>
  <c r="P25" i="6"/>
  <c r="P24" i="6"/>
  <c r="P23" i="6"/>
  <c r="T22" i="6"/>
  <c r="P22" i="6"/>
  <c r="T21" i="6"/>
  <c r="P21" i="6"/>
  <c r="O21" i="6"/>
  <c r="K21" i="6"/>
  <c r="T20" i="6"/>
  <c r="P20" i="6"/>
  <c r="T19" i="6"/>
  <c r="P19" i="6"/>
  <c r="T18" i="6"/>
  <c r="Q18" i="6"/>
  <c r="P18" i="6"/>
  <c r="O18" i="6"/>
  <c r="K18" i="6"/>
  <c r="T17" i="6"/>
  <c r="P17" i="6"/>
  <c r="T16" i="6"/>
  <c r="P16" i="6"/>
  <c r="T15" i="6"/>
  <c r="P15" i="6"/>
  <c r="T14" i="6"/>
  <c r="P14" i="6"/>
  <c r="Q13" i="6" s="1"/>
  <c r="T13" i="6"/>
  <c r="T46" i="6" s="1"/>
  <c r="P13" i="6"/>
  <c r="O13" i="6"/>
  <c r="O46" i="6" s="1"/>
  <c r="I38" i="12" s="1"/>
  <c r="F38" i="13" s="1"/>
  <c r="F28" i="14" s="1"/>
  <c r="K13" i="6"/>
  <c r="U12" i="6"/>
  <c r="S12" i="6"/>
  <c r="K37" i="12" s="1"/>
  <c r="P12" i="6"/>
  <c r="M12" i="6"/>
  <c r="H12" i="6"/>
  <c r="E12" i="6"/>
  <c r="M37" i="12" s="1"/>
  <c r="T11" i="6"/>
  <c r="P11" i="6"/>
  <c r="Q7" i="6" s="1"/>
  <c r="T10" i="6"/>
  <c r="P10" i="6"/>
  <c r="T9" i="6"/>
  <c r="P9" i="6"/>
  <c r="T8" i="6"/>
  <c r="P8" i="6"/>
  <c r="T7" i="6"/>
  <c r="P7" i="6"/>
  <c r="K7" i="6"/>
  <c r="T6" i="6"/>
  <c r="Q6" i="6"/>
  <c r="P6" i="6"/>
  <c r="K6" i="6"/>
  <c r="T5" i="6"/>
  <c r="Q5" i="6"/>
  <c r="P5" i="6"/>
  <c r="K5" i="6"/>
  <c r="T4" i="6"/>
  <c r="P4" i="6"/>
  <c r="T3" i="6"/>
  <c r="Q3" i="6"/>
  <c r="P3" i="6"/>
  <c r="K3" i="6"/>
  <c r="T2" i="6"/>
  <c r="T12" i="6" s="1"/>
  <c r="P2" i="6"/>
  <c r="Q2" i="6" s="1"/>
  <c r="Q12" i="6" s="1"/>
  <c r="J37" i="12" s="1"/>
  <c r="G37" i="13" s="1"/>
  <c r="K2" i="6"/>
  <c r="L12" i="6" s="1"/>
  <c r="H37" i="12" s="1"/>
  <c r="U138" i="5"/>
  <c r="S138" i="5"/>
  <c r="K46" i="12" s="1"/>
  <c r="M138" i="5"/>
  <c r="L138" i="5"/>
  <c r="H46" i="12" s="1"/>
  <c r="K138" i="5"/>
  <c r="G46" i="12" s="1"/>
  <c r="E34" i="13" s="1"/>
  <c r="E26" i="14" s="1"/>
  <c r="H138" i="5"/>
  <c r="E138" i="5"/>
  <c r="M26" i="11" s="1"/>
  <c r="I34" i="13" s="1"/>
  <c r="I26" i="14" s="1"/>
  <c r="T137" i="5"/>
  <c r="P137" i="5"/>
  <c r="T136" i="5"/>
  <c r="P136" i="5"/>
  <c r="T135" i="5"/>
  <c r="P135" i="5"/>
  <c r="T134" i="5"/>
  <c r="P134" i="5"/>
  <c r="T133" i="5"/>
  <c r="P133" i="5"/>
  <c r="T132" i="5"/>
  <c r="P132" i="5"/>
  <c r="O132" i="5"/>
  <c r="K132" i="5"/>
  <c r="T131" i="5"/>
  <c r="P131" i="5"/>
  <c r="T130" i="5"/>
  <c r="P130" i="5"/>
  <c r="T129" i="5"/>
  <c r="P129" i="5"/>
  <c r="Q126" i="5" s="1"/>
  <c r="T128" i="5"/>
  <c r="P128" i="5"/>
  <c r="T127" i="5"/>
  <c r="P127" i="5"/>
  <c r="T126" i="5"/>
  <c r="P126" i="5"/>
  <c r="O126" i="5"/>
  <c r="K126" i="5"/>
  <c r="T125" i="5"/>
  <c r="P125" i="5"/>
  <c r="Q123" i="5" s="1"/>
  <c r="T124" i="5"/>
  <c r="P124" i="5"/>
  <c r="T123" i="5"/>
  <c r="P123" i="5"/>
  <c r="O123" i="5"/>
  <c r="K123" i="5"/>
  <c r="T122" i="5"/>
  <c r="P122" i="5"/>
  <c r="T121" i="5"/>
  <c r="P121" i="5"/>
  <c r="T120" i="5"/>
  <c r="P120" i="5"/>
  <c r="T119" i="5"/>
  <c r="P119" i="5"/>
  <c r="T118" i="5"/>
  <c r="P118" i="5"/>
  <c r="T117" i="5"/>
  <c r="P117" i="5"/>
  <c r="O117" i="5"/>
  <c r="K117" i="5"/>
  <c r="T116" i="5"/>
  <c r="P116" i="5"/>
  <c r="T115" i="5"/>
  <c r="P115" i="5"/>
  <c r="T114" i="5"/>
  <c r="P114" i="5"/>
  <c r="T113" i="5"/>
  <c r="P113" i="5"/>
  <c r="T112" i="5"/>
  <c r="P112" i="5"/>
  <c r="Q110" i="5" s="1"/>
  <c r="T111" i="5"/>
  <c r="P111" i="5"/>
  <c r="T110" i="5"/>
  <c r="P110" i="5"/>
  <c r="O110" i="5"/>
  <c r="K110" i="5"/>
  <c r="T109" i="5"/>
  <c r="P109" i="5"/>
  <c r="T108" i="5"/>
  <c r="P108" i="5"/>
  <c r="T107" i="5"/>
  <c r="P107" i="5"/>
  <c r="T106" i="5"/>
  <c r="P106" i="5"/>
  <c r="T105" i="5"/>
  <c r="P105" i="5"/>
  <c r="T104" i="5"/>
  <c r="P104" i="5"/>
  <c r="O104" i="5"/>
  <c r="K104" i="5"/>
  <c r="T103" i="5"/>
  <c r="P103" i="5"/>
  <c r="T102" i="5"/>
  <c r="P102" i="5"/>
  <c r="T101" i="5"/>
  <c r="P101" i="5"/>
  <c r="T100" i="5"/>
  <c r="P100" i="5"/>
  <c r="T99" i="5"/>
  <c r="P99" i="5"/>
  <c r="T98" i="5"/>
  <c r="P98" i="5"/>
  <c r="T97" i="5"/>
  <c r="P97" i="5"/>
  <c r="O97" i="5"/>
  <c r="K97" i="5"/>
  <c r="T96" i="5"/>
  <c r="P96" i="5"/>
  <c r="T95" i="5"/>
  <c r="P95" i="5"/>
  <c r="T94" i="5"/>
  <c r="P94" i="5"/>
  <c r="T93" i="5"/>
  <c r="P93" i="5"/>
  <c r="T92" i="5"/>
  <c r="P92" i="5"/>
  <c r="O92" i="5"/>
  <c r="K92" i="5"/>
  <c r="T91" i="5"/>
  <c r="P91" i="5"/>
  <c r="T90" i="5"/>
  <c r="P90" i="5"/>
  <c r="T89" i="5"/>
  <c r="P89" i="5"/>
  <c r="T88" i="5"/>
  <c r="P88" i="5"/>
  <c r="T87" i="5"/>
  <c r="P87" i="5"/>
  <c r="T86" i="5"/>
  <c r="P86" i="5"/>
  <c r="T85" i="5"/>
  <c r="Q85" i="5"/>
  <c r="P85" i="5"/>
  <c r="O85" i="5"/>
  <c r="K85" i="5"/>
  <c r="U84" i="5"/>
  <c r="L25" i="11" s="1"/>
  <c r="H33" i="13" s="1"/>
  <c r="H25" i="14" s="1"/>
  <c r="S84" i="5"/>
  <c r="K45" i="12" s="1"/>
  <c r="M84" i="5"/>
  <c r="H84" i="5"/>
  <c r="E84" i="5"/>
  <c r="O45" i="12" s="1"/>
  <c r="T83" i="5"/>
  <c r="P83" i="5"/>
  <c r="T82" i="5"/>
  <c r="P82" i="5"/>
  <c r="T81" i="5"/>
  <c r="P81" i="5"/>
  <c r="T80" i="5"/>
  <c r="P80" i="5"/>
  <c r="Q79" i="5" s="1"/>
  <c r="T79" i="5"/>
  <c r="P79" i="5"/>
  <c r="O79" i="5"/>
  <c r="K79" i="5"/>
  <c r="T78" i="5"/>
  <c r="P78" i="5"/>
  <c r="T77" i="5"/>
  <c r="P77" i="5"/>
  <c r="T76" i="5"/>
  <c r="P76" i="5"/>
  <c r="T75" i="5"/>
  <c r="P75" i="5"/>
  <c r="T74" i="5"/>
  <c r="P74" i="5"/>
  <c r="T73" i="5"/>
  <c r="P73" i="5"/>
  <c r="O73" i="5"/>
  <c r="K73" i="5"/>
  <c r="T72" i="5"/>
  <c r="P72" i="5"/>
  <c r="T71" i="5"/>
  <c r="P71" i="5"/>
  <c r="T70" i="5"/>
  <c r="P70" i="5"/>
  <c r="T69" i="5"/>
  <c r="P69" i="5"/>
  <c r="T68" i="5"/>
  <c r="P68" i="5"/>
  <c r="T67" i="5"/>
  <c r="P67" i="5"/>
  <c r="T66" i="5"/>
  <c r="P66" i="5"/>
  <c r="T65" i="5"/>
  <c r="P65" i="5"/>
  <c r="T64" i="5"/>
  <c r="P64" i="5"/>
  <c r="T63" i="5"/>
  <c r="P63" i="5"/>
  <c r="T62" i="5"/>
  <c r="P62" i="5"/>
  <c r="O62" i="5"/>
  <c r="K62" i="5"/>
  <c r="L84" i="5" s="1"/>
  <c r="H45" i="12" s="1"/>
  <c r="T61" i="5"/>
  <c r="P61" i="5"/>
  <c r="T60" i="5"/>
  <c r="P60" i="5"/>
  <c r="T59" i="5"/>
  <c r="P59" i="5"/>
  <c r="T58" i="5"/>
  <c r="P58" i="5"/>
  <c r="T57" i="5"/>
  <c r="P57" i="5"/>
  <c r="Q57" i="5" s="1"/>
  <c r="O57" i="5"/>
  <c r="K57" i="5"/>
  <c r="U56" i="5"/>
  <c r="L44" i="12" s="1"/>
  <c r="S56" i="5"/>
  <c r="K44" i="12" s="1"/>
  <c r="M56" i="5"/>
  <c r="H56" i="5"/>
  <c r="E56" i="5"/>
  <c r="O44" i="12" s="1"/>
  <c r="T55" i="5"/>
  <c r="P55" i="5"/>
  <c r="T54" i="5"/>
  <c r="P54" i="5"/>
  <c r="T53" i="5"/>
  <c r="P53" i="5"/>
  <c r="T52" i="5"/>
  <c r="P52" i="5"/>
  <c r="Q51" i="5" s="1"/>
  <c r="T51" i="5"/>
  <c r="P51" i="5"/>
  <c r="O51" i="5"/>
  <c r="K51" i="5"/>
  <c r="T50" i="5"/>
  <c r="P50" i="5"/>
  <c r="T49" i="5"/>
  <c r="P49" i="5"/>
  <c r="T48" i="5"/>
  <c r="P48" i="5"/>
  <c r="T47" i="5"/>
  <c r="P47" i="5"/>
  <c r="O47" i="5"/>
  <c r="K47" i="5"/>
  <c r="T46" i="5"/>
  <c r="P46" i="5"/>
  <c r="T45" i="5"/>
  <c r="P45" i="5"/>
  <c r="T44" i="5"/>
  <c r="P44" i="5"/>
  <c r="T43" i="5"/>
  <c r="P43" i="5"/>
  <c r="T42" i="5"/>
  <c r="P42" i="5"/>
  <c r="T41" i="5"/>
  <c r="P41" i="5"/>
  <c r="Q41" i="5" s="1"/>
  <c r="O41" i="5"/>
  <c r="K41" i="5"/>
  <c r="T40" i="5"/>
  <c r="P40" i="5"/>
  <c r="T39" i="5"/>
  <c r="P39" i="5"/>
  <c r="T38" i="5"/>
  <c r="Q38" i="5"/>
  <c r="P38" i="5"/>
  <c r="O38" i="5"/>
  <c r="K38" i="5"/>
  <c r="K56" i="5" s="1"/>
  <c r="G44" i="12" s="1"/>
  <c r="E32" i="13" s="1"/>
  <c r="E24" i="14" s="1"/>
  <c r="T37" i="5"/>
  <c r="P37" i="5"/>
  <c r="T36" i="5"/>
  <c r="P36" i="5"/>
  <c r="T35" i="5"/>
  <c r="P35" i="5"/>
  <c r="T34" i="5"/>
  <c r="P34" i="5"/>
  <c r="Q32" i="5" s="1"/>
  <c r="T33" i="5"/>
  <c r="P33" i="5"/>
  <c r="T32" i="5"/>
  <c r="P32" i="5"/>
  <c r="O32" i="5"/>
  <c r="K32" i="5"/>
  <c r="T31" i="5"/>
  <c r="Q31" i="5"/>
  <c r="P31" i="5"/>
  <c r="K31" i="5"/>
  <c r="T30" i="5"/>
  <c r="P30" i="5"/>
  <c r="T29" i="5"/>
  <c r="P29" i="5"/>
  <c r="T28" i="5"/>
  <c r="P28" i="5"/>
  <c r="Q27" i="5" s="1"/>
  <c r="T27" i="5"/>
  <c r="P27" i="5"/>
  <c r="O27" i="5"/>
  <c r="K27" i="5"/>
  <c r="T26" i="5"/>
  <c r="P26" i="5"/>
  <c r="T25" i="5"/>
  <c r="P25" i="5"/>
  <c r="T24" i="5"/>
  <c r="P24" i="5"/>
  <c r="Q23" i="5" s="1"/>
  <c r="T23" i="5"/>
  <c r="P23" i="5"/>
  <c r="O23" i="5"/>
  <c r="K23" i="5"/>
  <c r="L56" i="5" s="1"/>
  <c r="H44" i="12" s="1"/>
  <c r="T22" i="5"/>
  <c r="P22" i="5"/>
  <c r="T21" i="5"/>
  <c r="P21" i="5"/>
  <c r="T20" i="5"/>
  <c r="P20" i="5"/>
  <c r="Q17" i="5" s="1"/>
  <c r="T19" i="5"/>
  <c r="P19" i="5"/>
  <c r="T18" i="5"/>
  <c r="P18" i="5"/>
  <c r="T17" i="5"/>
  <c r="P17" i="5"/>
  <c r="O17" i="5"/>
  <c r="K17" i="5"/>
  <c r="U16" i="5"/>
  <c r="S16" i="5"/>
  <c r="K43" i="12" s="1"/>
  <c r="M16" i="5"/>
  <c r="H16" i="5"/>
  <c r="E16" i="5"/>
  <c r="T15" i="5"/>
  <c r="P15" i="5"/>
  <c r="Q15" i="5" s="1"/>
  <c r="K15" i="5"/>
  <c r="T14" i="5"/>
  <c r="Q14" i="5"/>
  <c r="P14" i="5"/>
  <c r="K14" i="5"/>
  <c r="T13" i="5"/>
  <c r="T16" i="5" s="1"/>
  <c r="P13" i="5"/>
  <c r="Q13" i="5" s="1"/>
  <c r="K13" i="5"/>
  <c r="T12" i="5"/>
  <c r="P12" i="5"/>
  <c r="Q12" i="5" s="1"/>
  <c r="K12" i="5"/>
  <c r="L16" i="5" s="1"/>
  <c r="H43" i="12" s="1"/>
  <c r="T11" i="5"/>
  <c r="P11" i="5"/>
  <c r="Q11" i="5" s="1"/>
  <c r="K11" i="5"/>
  <c r="K16" i="5" s="1"/>
  <c r="G43" i="12" s="1"/>
  <c r="E31" i="13" s="1"/>
  <c r="E23" i="14" s="1"/>
  <c r="T10" i="5"/>
  <c r="Q10" i="5"/>
  <c r="P10" i="5"/>
  <c r="K10" i="5"/>
  <c r="U9" i="5"/>
  <c r="S9" i="5"/>
  <c r="K42" i="12" s="1"/>
  <c r="M9" i="5"/>
  <c r="H9" i="5"/>
  <c r="K9" i="5" s="1"/>
  <c r="G42" i="12" s="1"/>
  <c r="E30" i="13" s="1"/>
  <c r="E9" i="5"/>
  <c r="M22" i="11" s="1"/>
  <c r="I30" i="13" s="1"/>
  <c r="T8" i="5"/>
  <c r="P8" i="5"/>
  <c r="Q8" i="5" s="1"/>
  <c r="K8" i="5"/>
  <c r="T7" i="5"/>
  <c r="P7" i="5"/>
  <c r="Q7" i="5" s="1"/>
  <c r="K7" i="5"/>
  <c r="T6" i="5"/>
  <c r="Q6" i="5"/>
  <c r="P6" i="5"/>
  <c r="K6" i="5"/>
  <c r="T5" i="5"/>
  <c r="P5" i="5"/>
  <c r="Q5" i="5" s="1"/>
  <c r="K5" i="5"/>
  <c r="T4" i="5"/>
  <c r="P4" i="5"/>
  <c r="Q4" i="5" s="1"/>
  <c r="K4" i="5"/>
  <c r="T3" i="5"/>
  <c r="T9" i="5" s="1"/>
  <c r="W9" i="5" s="1"/>
  <c r="Q3" i="5"/>
  <c r="P3" i="5"/>
  <c r="K3" i="5"/>
  <c r="L9" i="5" s="1"/>
  <c r="H42" i="12" s="1"/>
  <c r="T2" i="5"/>
  <c r="Q2" i="5"/>
  <c r="P2" i="5"/>
  <c r="K2" i="5"/>
  <c r="U243" i="4"/>
  <c r="S243" i="4"/>
  <c r="K21" i="12" s="1"/>
  <c r="M243" i="4"/>
  <c r="K243" i="4"/>
  <c r="G21" i="12" s="1"/>
  <c r="E27" i="13" s="1"/>
  <c r="E21" i="14" s="1"/>
  <c r="H243" i="4"/>
  <c r="E243" i="4"/>
  <c r="P21" i="12" s="1"/>
  <c r="T242" i="4"/>
  <c r="P242" i="4"/>
  <c r="T241" i="4"/>
  <c r="P241" i="4"/>
  <c r="T240" i="4"/>
  <c r="P240" i="4"/>
  <c r="T239" i="4"/>
  <c r="P239" i="4"/>
  <c r="Q238" i="4" s="1"/>
  <c r="T238" i="4"/>
  <c r="P238" i="4"/>
  <c r="O238" i="4"/>
  <c r="K238" i="4"/>
  <c r="T237" i="4"/>
  <c r="P237" i="4"/>
  <c r="T236" i="4"/>
  <c r="P236" i="4"/>
  <c r="T235" i="4"/>
  <c r="P235" i="4"/>
  <c r="T234" i="4"/>
  <c r="P234" i="4"/>
  <c r="T233" i="4"/>
  <c r="P233" i="4"/>
  <c r="T232" i="4"/>
  <c r="P232" i="4"/>
  <c r="T231" i="4"/>
  <c r="P231" i="4"/>
  <c r="Q231" i="4" s="1"/>
  <c r="O231" i="4"/>
  <c r="K231" i="4"/>
  <c r="T230" i="4"/>
  <c r="P230" i="4"/>
  <c r="T229" i="4"/>
  <c r="P229" i="4"/>
  <c r="T228" i="4"/>
  <c r="P228" i="4"/>
  <c r="T227" i="4"/>
  <c r="P227" i="4"/>
  <c r="Q227" i="4" s="1"/>
  <c r="O227" i="4"/>
  <c r="K227" i="4"/>
  <c r="T226" i="4"/>
  <c r="P226" i="4"/>
  <c r="T225" i="4"/>
  <c r="P225" i="4"/>
  <c r="T224" i="4"/>
  <c r="P224" i="4"/>
  <c r="T223" i="4"/>
  <c r="P223" i="4"/>
  <c r="T222" i="4"/>
  <c r="P222" i="4"/>
  <c r="T221" i="4"/>
  <c r="Q221" i="4"/>
  <c r="P221" i="4"/>
  <c r="O221" i="4"/>
  <c r="K221" i="4"/>
  <c r="T220" i="4"/>
  <c r="P220" i="4"/>
  <c r="T219" i="4"/>
  <c r="P219" i="4"/>
  <c r="T218" i="4"/>
  <c r="P218" i="4"/>
  <c r="T217" i="4"/>
  <c r="P217" i="4"/>
  <c r="T216" i="4"/>
  <c r="P216" i="4"/>
  <c r="T215" i="4"/>
  <c r="P215" i="4"/>
  <c r="T214" i="4"/>
  <c r="P214" i="4"/>
  <c r="Q214" i="4" s="1"/>
  <c r="O214" i="4"/>
  <c r="K214" i="4"/>
  <c r="T213" i="4"/>
  <c r="P213" i="4"/>
  <c r="T212" i="4"/>
  <c r="P212" i="4"/>
  <c r="T211" i="4"/>
  <c r="P211" i="4"/>
  <c r="Q209" i="4" s="1"/>
  <c r="T210" i="4"/>
  <c r="P210" i="4"/>
  <c r="T209" i="4"/>
  <c r="P209" i="4"/>
  <c r="O209" i="4"/>
  <c r="K209" i="4"/>
  <c r="T208" i="4"/>
  <c r="P208" i="4"/>
  <c r="T207" i="4"/>
  <c r="Q207" i="4"/>
  <c r="P207" i="4"/>
  <c r="O207" i="4"/>
  <c r="K207" i="4"/>
  <c r="T206" i="4"/>
  <c r="P206" i="4"/>
  <c r="T205" i="4"/>
  <c r="P205" i="4"/>
  <c r="Q205" i="4" s="1"/>
  <c r="O205" i="4"/>
  <c r="K205" i="4"/>
  <c r="T204" i="4"/>
  <c r="P204" i="4"/>
  <c r="T203" i="4"/>
  <c r="P203" i="4"/>
  <c r="T202" i="4"/>
  <c r="P202" i="4"/>
  <c r="T201" i="4"/>
  <c r="P201" i="4"/>
  <c r="T200" i="4"/>
  <c r="P200" i="4"/>
  <c r="O200" i="4"/>
  <c r="K200" i="4"/>
  <c r="L243" i="4" s="1"/>
  <c r="H21" i="12" s="1"/>
  <c r="T199" i="4"/>
  <c r="P199" i="4"/>
  <c r="T198" i="4"/>
  <c r="T243" i="4" s="1"/>
  <c r="P198" i="4"/>
  <c r="T197" i="4"/>
  <c r="P197" i="4"/>
  <c r="T196" i="4"/>
  <c r="P196" i="4"/>
  <c r="T195" i="4"/>
  <c r="P195" i="4"/>
  <c r="T194" i="4"/>
  <c r="P194" i="4"/>
  <c r="O194" i="4"/>
  <c r="K194" i="4"/>
  <c r="U193" i="4"/>
  <c r="S193" i="4"/>
  <c r="K20" i="12" s="1"/>
  <c r="M193" i="4"/>
  <c r="H193" i="4"/>
  <c r="E193" i="4"/>
  <c r="P20" i="12" s="1"/>
  <c r="P192" i="4"/>
  <c r="P191" i="4"/>
  <c r="P190" i="4"/>
  <c r="T189" i="4"/>
  <c r="P189" i="4"/>
  <c r="O189" i="4"/>
  <c r="K189" i="4"/>
  <c r="T183" i="4"/>
  <c r="Q183" i="4"/>
  <c r="P183" i="4"/>
  <c r="O183" i="4"/>
  <c r="K183" i="4"/>
  <c r="T180" i="4"/>
  <c r="Q180" i="4"/>
  <c r="P180" i="4"/>
  <c r="O180" i="4"/>
  <c r="K180" i="4"/>
  <c r="T179" i="4"/>
  <c r="P179" i="4"/>
  <c r="Q179" i="4" s="1"/>
  <c r="O179" i="4"/>
  <c r="K179" i="4"/>
  <c r="T175" i="4"/>
  <c r="Q175" i="4"/>
  <c r="P175" i="4"/>
  <c r="O175" i="4"/>
  <c r="K175" i="4"/>
  <c r="T174" i="4"/>
  <c r="P174" i="4"/>
  <c r="T173" i="4"/>
  <c r="P173" i="4"/>
  <c r="T172" i="4"/>
  <c r="P172" i="4"/>
  <c r="T171" i="4"/>
  <c r="P171" i="4"/>
  <c r="Q169" i="4" s="1"/>
  <c r="T170" i="4"/>
  <c r="P170" i="4"/>
  <c r="T169" i="4"/>
  <c r="P169" i="4"/>
  <c r="O169" i="4"/>
  <c r="T168" i="4"/>
  <c r="P168" i="4"/>
  <c r="T167" i="4"/>
  <c r="P167" i="4"/>
  <c r="T166" i="4"/>
  <c r="P166" i="4"/>
  <c r="T165" i="4"/>
  <c r="P165" i="4"/>
  <c r="T164" i="4"/>
  <c r="P164" i="4"/>
  <c r="Q164" i="4" s="1"/>
  <c r="O164" i="4"/>
  <c r="K164" i="4"/>
  <c r="T163" i="4"/>
  <c r="P163" i="4"/>
  <c r="T162" i="4"/>
  <c r="P162" i="4"/>
  <c r="T161" i="4"/>
  <c r="P161" i="4"/>
  <c r="T160" i="4"/>
  <c r="P160" i="4"/>
  <c r="T159" i="4"/>
  <c r="P159" i="4"/>
  <c r="T158" i="4"/>
  <c r="P158" i="4"/>
  <c r="T157" i="4"/>
  <c r="P157" i="4"/>
  <c r="Q157" i="4" s="1"/>
  <c r="O157" i="4"/>
  <c r="K157" i="4"/>
  <c r="T156" i="4"/>
  <c r="P156" i="4"/>
  <c r="T155" i="4"/>
  <c r="P155" i="4"/>
  <c r="T154" i="4"/>
  <c r="P154" i="4"/>
  <c r="T153" i="4"/>
  <c r="P153" i="4"/>
  <c r="T152" i="4"/>
  <c r="P152" i="4"/>
  <c r="T151" i="4"/>
  <c r="P151" i="4"/>
  <c r="T150" i="4"/>
  <c r="P150" i="4"/>
  <c r="T149" i="4"/>
  <c r="P149" i="4"/>
  <c r="T148" i="4"/>
  <c r="P148" i="4"/>
  <c r="T147" i="4"/>
  <c r="P147" i="4"/>
  <c r="Q146" i="4" s="1"/>
  <c r="T146" i="4"/>
  <c r="P146" i="4"/>
  <c r="O146" i="4"/>
  <c r="K146" i="4"/>
  <c r="K193" i="4" s="1"/>
  <c r="G20" i="12" s="1"/>
  <c r="E26" i="13" s="1"/>
  <c r="E20" i="14" s="1"/>
  <c r="T145" i="4"/>
  <c r="P145" i="4"/>
  <c r="T144" i="4"/>
  <c r="P144" i="4"/>
  <c r="T143" i="4"/>
  <c r="P143" i="4"/>
  <c r="T142" i="4"/>
  <c r="P142" i="4"/>
  <c r="T141" i="4"/>
  <c r="T193" i="4" s="1"/>
  <c r="W193" i="4" s="1"/>
  <c r="P141" i="4"/>
  <c r="O141" i="4"/>
  <c r="O193" i="4" s="1"/>
  <c r="I20" i="12" s="1"/>
  <c r="F26" i="13" s="1"/>
  <c r="F20" i="14" s="1"/>
  <c r="K141" i="4"/>
  <c r="T140" i="4"/>
  <c r="P140" i="4"/>
  <c r="U139" i="4"/>
  <c r="S139" i="4"/>
  <c r="K19" i="12" s="1"/>
  <c r="M139" i="4"/>
  <c r="H139" i="4"/>
  <c r="E139" i="4"/>
  <c r="T138" i="4"/>
  <c r="P138" i="4"/>
  <c r="T137" i="4"/>
  <c r="P137" i="4"/>
  <c r="T136" i="4"/>
  <c r="P136" i="4"/>
  <c r="T135" i="4"/>
  <c r="P135" i="4"/>
  <c r="T134" i="4"/>
  <c r="P134" i="4"/>
  <c r="Q134" i="4" s="1"/>
  <c r="O134" i="4"/>
  <c r="K134" i="4"/>
  <c r="T133" i="4"/>
  <c r="P133" i="4"/>
  <c r="T132" i="4"/>
  <c r="P132" i="4"/>
  <c r="T131" i="4"/>
  <c r="P131" i="4"/>
  <c r="T130" i="4"/>
  <c r="P130" i="4"/>
  <c r="Q130" i="4" s="1"/>
  <c r="O130" i="4"/>
  <c r="K130" i="4"/>
  <c r="T124" i="4"/>
  <c r="P124" i="4"/>
  <c r="Q124" i="4" s="1"/>
  <c r="O124" i="4"/>
  <c r="K124" i="4"/>
  <c r="T123" i="4"/>
  <c r="P123" i="4"/>
  <c r="T122" i="4"/>
  <c r="P122" i="4"/>
  <c r="Q121" i="4" s="1"/>
  <c r="T121" i="4"/>
  <c r="P121" i="4"/>
  <c r="O121" i="4"/>
  <c r="K121" i="4"/>
  <c r="T120" i="4"/>
  <c r="P120" i="4"/>
  <c r="T119" i="4"/>
  <c r="P119" i="4"/>
  <c r="T118" i="4"/>
  <c r="P118" i="4"/>
  <c r="T117" i="4"/>
  <c r="P117" i="4"/>
  <c r="T116" i="4"/>
  <c r="P116" i="4"/>
  <c r="T115" i="4"/>
  <c r="P115" i="4"/>
  <c r="Q115" i="4" s="1"/>
  <c r="O115" i="4"/>
  <c r="K115" i="4"/>
  <c r="T114" i="4"/>
  <c r="P114" i="4"/>
  <c r="Q114" i="4" s="1"/>
  <c r="O114" i="4"/>
  <c r="K114" i="4"/>
  <c r="T113" i="4"/>
  <c r="P113" i="4"/>
  <c r="T112" i="4"/>
  <c r="P112" i="4"/>
  <c r="T111" i="4"/>
  <c r="P111" i="4"/>
  <c r="T110" i="4"/>
  <c r="P110" i="4"/>
  <c r="Q110" i="4" s="1"/>
  <c r="O110" i="4"/>
  <c r="K110" i="4"/>
  <c r="T109" i="4"/>
  <c r="P109" i="4"/>
  <c r="T108" i="4"/>
  <c r="P108" i="4"/>
  <c r="T107" i="4"/>
  <c r="P107" i="4"/>
  <c r="T106" i="4"/>
  <c r="P106" i="4"/>
  <c r="Q106" i="4" s="1"/>
  <c r="O106" i="4"/>
  <c r="K106" i="4"/>
  <c r="T105" i="4"/>
  <c r="P105" i="4"/>
  <c r="T104" i="4"/>
  <c r="P104" i="4"/>
  <c r="Q100" i="4" s="1"/>
  <c r="T103" i="4"/>
  <c r="P103" i="4"/>
  <c r="T102" i="4"/>
  <c r="P102" i="4"/>
  <c r="T101" i="4"/>
  <c r="P101" i="4"/>
  <c r="T100" i="4"/>
  <c r="P100" i="4"/>
  <c r="O100" i="4"/>
  <c r="K100" i="4"/>
  <c r="T99" i="4"/>
  <c r="P99" i="4"/>
  <c r="T98" i="4"/>
  <c r="P98" i="4"/>
  <c r="T97" i="4"/>
  <c r="P97" i="4"/>
  <c r="T96" i="4"/>
  <c r="Q96" i="4"/>
  <c r="P96" i="4"/>
  <c r="O96" i="4"/>
  <c r="K96" i="4"/>
  <c r="T95" i="4"/>
  <c r="P95" i="4"/>
  <c r="T94" i="4"/>
  <c r="P94" i="4"/>
  <c r="T93" i="4"/>
  <c r="P93" i="4"/>
  <c r="T92" i="4"/>
  <c r="P92" i="4"/>
  <c r="T91" i="4"/>
  <c r="P91" i="4"/>
  <c r="T90" i="4"/>
  <c r="P90" i="4"/>
  <c r="T89" i="4"/>
  <c r="P89" i="4"/>
  <c r="T88" i="4"/>
  <c r="Q88" i="4"/>
  <c r="P88" i="4"/>
  <c r="O88" i="4"/>
  <c r="O139" i="4" s="1"/>
  <c r="I19" i="12" s="1"/>
  <c r="F25" i="13" s="1"/>
  <c r="F19" i="14" s="1"/>
  <c r="K88" i="4"/>
  <c r="L139" i="4" s="1"/>
  <c r="H19" i="12" s="1"/>
  <c r="U87" i="4"/>
  <c r="L18" i="12" s="1"/>
  <c r="T87" i="4"/>
  <c r="S87" i="4"/>
  <c r="K18" i="12" s="1"/>
  <c r="O87" i="4"/>
  <c r="I18" i="12" s="1"/>
  <c r="F24" i="13" s="1"/>
  <c r="F18" i="14" s="1"/>
  <c r="M87" i="4"/>
  <c r="H87" i="4"/>
  <c r="E87" i="4"/>
  <c r="W87" i="4" s="1"/>
  <c r="T86" i="4"/>
  <c r="P86" i="4"/>
  <c r="T85" i="4"/>
  <c r="P85" i="4"/>
  <c r="T84" i="4"/>
  <c r="P84" i="4"/>
  <c r="T83" i="4"/>
  <c r="P83" i="4"/>
  <c r="Q83" i="4" s="1"/>
  <c r="O83" i="4"/>
  <c r="K83" i="4"/>
  <c r="T82" i="4"/>
  <c r="P82" i="4"/>
  <c r="T81" i="4"/>
  <c r="P81" i="4"/>
  <c r="T80" i="4"/>
  <c r="P80" i="4"/>
  <c r="Q77" i="4" s="1"/>
  <c r="T79" i="4"/>
  <c r="P79" i="4"/>
  <c r="T78" i="4"/>
  <c r="P78" i="4"/>
  <c r="T77" i="4"/>
  <c r="P77" i="4"/>
  <c r="O77" i="4"/>
  <c r="K77" i="4"/>
  <c r="T76" i="4"/>
  <c r="P76" i="4"/>
  <c r="T75" i="4"/>
  <c r="P75" i="4"/>
  <c r="T74" i="4"/>
  <c r="P74" i="4"/>
  <c r="O74" i="4"/>
  <c r="K74" i="4"/>
  <c r="T73" i="4"/>
  <c r="P73" i="4"/>
  <c r="T72" i="4"/>
  <c r="P72" i="4"/>
  <c r="T71" i="4"/>
  <c r="P71" i="4"/>
  <c r="T70" i="4"/>
  <c r="P70" i="4"/>
  <c r="T69" i="4"/>
  <c r="P69" i="4"/>
  <c r="T68" i="4"/>
  <c r="P68" i="4"/>
  <c r="Q68" i="4" s="1"/>
  <c r="O68" i="4"/>
  <c r="K68" i="4"/>
  <c r="K87" i="4" s="1"/>
  <c r="G18" i="12" s="1"/>
  <c r="E24" i="13" s="1"/>
  <c r="E18" i="14" s="1"/>
  <c r="T67" i="4"/>
  <c r="P67" i="4"/>
  <c r="Q65" i="4" s="1"/>
  <c r="T66" i="4"/>
  <c r="P66" i="4"/>
  <c r="T65" i="4"/>
  <c r="P65" i="4"/>
  <c r="O65" i="4"/>
  <c r="K65" i="4"/>
  <c r="L87" i="4" s="1"/>
  <c r="H18" i="12" s="1"/>
  <c r="U64" i="4"/>
  <c r="S64" i="4"/>
  <c r="K17" i="12" s="1"/>
  <c r="M64" i="4"/>
  <c r="E64" i="4"/>
  <c r="T63" i="4"/>
  <c r="P63" i="4"/>
  <c r="T62" i="4"/>
  <c r="P62" i="4"/>
  <c r="T61" i="4"/>
  <c r="P61" i="4"/>
  <c r="T60" i="4"/>
  <c r="P60" i="4"/>
  <c r="Q58" i="4" s="1"/>
  <c r="T59" i="4"/>
  <c r="P59" i="4"/>
  <c r="T58" i="4"/>
  <c r="P58" i="4"/>
  <c r="O58" i="4"/>
  <c r="K58" i="4"/>
  <c r="T57" i="4"/>
  <c r="P57" i="4"/>
  <c r="T56" i="4"/>
  <c r="P56" i="4"/>
  <c r="T55" i="4"/>
  <c r="P55" i="4"/>
  <c r="T54" i="4"/>
  <c r="P54" i="4"/>
  <c r="T53" i="4"/>
  <c r="P53" i="4"/>
  <c r="T52" i="4"/>
  <c r="P52" i="4"/>
  <c r="T51" i="4"/>
  <c r="P51" i="4"/>
  <c r="O51" i="4"/>
  <c r="K51" i="4"/>
  <c r="T50" i="4"/>
  <c r="P50" i="4"/>
  <c r="T49" i="4"/>
  <c r="P49" i="4"/>
  <c r="T48" i="4"/>
  <c r="P48" i="4"/>
  <c r="Q48" i="4" s="1"/>
  <c r="O48" i="4"/>
  <c r="K48" i="4"/>
  <c r="T47" i="4"/>
  <c r="P47" i="4"/>
  <c r="T46" i="4"/>
  <c r="P46" i="4"/>
  <c r="T45" i="4"/>
  <c r="P45" i="4"/>
  <c r="T44" i="4"/>
  <c r="P44" i="4"/>
  <c r="T43" i="4"/>
  <c r="P43" i="4"/>
  <c r="Q43" i="4" s="1"/>
  <c r="O43" i="4"/>
  <c r="K43" i="4"/>
  <c r="T42" i="4"/>
  <c r="P42" i="4"/>
  <c r="T41" i="4"/>
  <c r="P41" i="4"/>
  <c r="Q41" i="4" s="1"/>
  <c r="O41" i="4"/>
  <c r="K41" i="4"/>
  <c r="T40" i="4"/>
  <c r="P40" i="4"/>
  <c r="T39" i="4"/>
  <c r="P39" i="4"/>
  <c r="T38" i="4"/>
  <c r="P38" i="4"/>
  <c r="T37" i="4"/>
  <c r="P37" i="4"/>
  <c r="Q37" i="4" s="1"/>
  <c r="O37" i="4"/>
  <c r="K37" i="4"/>
  <c r="T36" i="4"/>
  <c r="P36" i="4"/>
  <c r="T35" i="4"/>
  <c r="P35" i="4"/>
  <c r="T34" i="4"/>
  <c r="P34" i="4"/>
  <c r="T33" i="4"/>
  <c r="P33" i="4"/>
  <c r="T32" i="4"/>
  <c r="P32" i="4"/>
  <c r="Q32" i="4" s="1"/>
  <c r="O32" i="4"/>
  <c r="K32" i="4"/>
  <c r="L64" i="4" s="1"/>
  <c r="H17" i="12" s="1"/>
  <c r="T31" i="4"/>
  <c r="P31" i="4"/>
  <c r="T30" i="4"/>
  <c r="P30" i="4"/>
  <c r="T29" i="4"/>
  <c r="P29" i="4"/>
  <c r="T28" i="4"/>
  <c r="P28" i="4"/>
  <c r="T27" i="4"/>
  <c r="P27" i="4"/>
  <c r="T26" i="4"/>
  <c r="P26" i="4"/>
  <c r="Q23" i="4" s="1"/>
  <c r="T25" i="4"/>
  <c r="P25" i="4"/>
  <c r="T24" i="4"/>
  <c r="P24" i="4"/>
  <c r="T23" i="4"/>
  <c r="P23" i="4"/>
  <c r="O23" i="4"/>
  <c r="K23" i="4"/>
  <c r="T22" i="4"/>
  <c r="P22" i="4"/>
  <c r="T21" i="4"/>
  <c r="P21" i="4"/>
  <c r="T20" i="4"/>
  <c r="P20" i="4"/>
  <c r="T19" i="4"/>
  <c r="P19" i="4"/>
  <c r="T18" i="4"/>
  <c r="P18" i="4"/>
  <c r="T17" i="4"/>
  <c r="P17" i="4"/>
  <c r="Q15" i="4" s="1"/>
  <c r="T16" i="4"/>
  <c r="P16" i="4"/>
  <c r="T15" i="4"/>
  <c r="P15" i="4"/>
  <c r="O15" i="4"/>
  <c r="K15" i="4"/>
  <c r="T14" i="4"/>
  <c r="P14" i="4"/>
  <c r="T13" i="4"/>
  <c r="P13" i="4"/>
  <c r="T12" i="4"/>
  <c r="P12" i="4"/>
  <c r="T11" i="4"/>
  <c r="P11" i="4"/>
  <c r="T10" i="4"/>
  <c r="P10" i="4"/>
  <c r="T9" i="4"/>
  <c r="P9" i="4"/>
  <c r="T8" i="4"/>
  <c r="P8" i="4"/>
  <c r="T7" i="4"/>
  <c r="T64" i="4" s="1"/>
  <c r="P7" i="4"/>
  <c r="T6" i="4"/>
  <c r="P6" i="4"/>
  <c r="T5" i="4"/>
  <c r="P5" i="4"/>
  <c r="T4" i="4"/>
  <c r="P4" i="4"/>
  <c r="T3" i="4"/>
  <c r="P3" i="4"/>
  <c r="T2" i="4"/>
  <c r="Q2" i="4"/>
  <c r="P2" i="4"/>
  <c r="O2" i="4"/>
  <c r="K2" i="4"/>
  <c r="U212" i="3"/>
  <c r="S212" i="3"/>
  <c r="K26" i="12" s="1"/>
  <c r="M212" i="3"/>
  <c r="H212" i="3"/>
  <c r="E212" i="3"/>
  <c r="M26" i="12" s="1"/>
  <c r="T211" i="3"/>
  <c r="Q211" i="3"/>
  <c r="P211" i="3"/>
  <c r="O211" i="3"/>
  <c r="K211" i="3"/>
  <c r="T210" i="3"/>
  <c r="P210" i="3"/>
  <c r="Q207" i="3" s="1"/>
  <c r="T209" i="3"/>
  <c r="P209" i="3"/>
  <c r="T208" i="3"/>
  <c r="P208" i="3"/>
  <c r="T207" i="3"/>
  <c r="P207" i="3"/>
  <c r="O207" i="3"/>
  <c r="K207" i="3"/>
  <c r="T206" i="3"/>
  <c r="P206" i="3"/>
  <c r="T205" i="3"/>
  <c r="P205" i="3"/>
  <c r="Q205" i="3" s="1"/>
  <c r="O205" i="3"/>
  <c r="K205" i="3"/>
  <c r="T204" i="3"/>
  <c r="P204" i="3"/>
  <c r="T203" i="3"/>
  <c r="P203" i="3"/>
  <c r="T202" i="3"/>
  <c r="P202" i="3"/>
  <c r="Q199" i="3" s="1"/>
  <c r="T201" i="3"/>
  <c r="P201" i="3"/>
  <c r="T200" i="3"/>
  <c r="P200" i="3"/>
  <c r="T199" i="3"/>
  <c r="P199" i="3"/>
  <c r="O199" i="3"/>
  <c r="K199" i="3"/>
  <c r="T198" i="3"/>
  <c r="P198" i="3"/>
  <c r="T197" i="3"/>
  <c r="P197" i="3"/>
  <c r="T196" i="3"/>
  <c r="P196" i="3"/>
  <c r="T195" i="3"/>
  <c r="P195" i="3"/>
  <c r="T194" i="3"/>
  <c r="P194" i="3"/>
  <c r="T193" i="3"/>
  <c r="P193" i="3"/>
  <c r="Q193" i="3" s="1"/>
  <c r="O193" i="3"/>
  <c r="K193" i="3"/>
  <c r="T192" i="3"/>
  <c r="P192" i="3"/>
  <c r="T191" i="3"/>
  <c r="P191" i="3"/>
  <c r="T190" i="3"/>
  <c r="P190" i="3"/>
  <c r="T189" i="3"/>
  <c r="P189" i="3"/>
  <c r="T188" i="3"/>
  <c r="P188" i="3"/>
  <c r="T187" i="3"/>
  <c r="P187" i="3"/>
  <c r="T186" i="3"/>
  <c r="P186" i="3"/>
  <c r="T185" i="3"/>
  <c r="P185" i="3"/>
  <c r="T184" i="3"/>
  <c r="P184" i="3"/>
  <c r="T183" i="3"/>
  <c r="P183" i="3"/>
  <c r="T182" i="3"/>
  <c r="P182" i="3"/>
  <c r="T181" i="3"/>
  <c r="P181" i="3"/>
  <c r="Q181" i="3" s="1"/>
  <c r="O181" i="3"/>
  <c r="O212" i="3" s="1"/>
  <c r="I26" i="12" s="1"/>
  <c r="F20" i="13" s="1"/>
  <c r="F16" i="14" s="1"/>
  <c r="K181" i="3"/>
  <c r="T180" i="3"/>
  <c r="P180" i="3"/>
  <c r="T179" i="3"/>
  <c r="P179" i="3"/>
  <c r="T178" i="3"/>
  <c r="P178" i="3"/>
  <c r="T177" i="3"/>
  <c r="P177" i="3"/>
  <c r="T176" i="3"/>
  <c r="P176" i="3"/>
  <c r="T175" i="3"/>
  <c r="P175" i="3"/>
  <c r="Q175" i="3" s="1"/>
  <c r="O175" i="3"/>
  <c r="K175" i="3"/>
  <c r="K212" i="3" s="1"/>
  <c r="G26" i="12" s="1"/>
  <c r="E20" i="13" s="1"/>
  <c r="E16" i="14" s="1"/>
  <c r="T174" i="3"/>
  <c r="P174" i="3"/>
  <c r="T173" i="3"/>
  <c r="P173" i="3"/>
  <c r="T172" i="3"/>
  <c r="P172" i="3"/>
  <c r="T171" i="3"/>
  <c r="P171" i="3"/>
  <c r="T170" i="3"/>
  <c r="P170" i="3"/>
  <c r="T169" i="3"/>
  <c r="P169" i="3"/>
  <c r="O169" i="3"/>
  <c r="K169" i="3"/>
  <c r="T168" i="3"/>
  <c r="P168" i="3"/>
  <c r="T167" i="3"/>
  <c r="P167" i="3"/>
  <c r="T166" i="3"/>
  <c r="P166" i="3"/>
  <c r="T165" i="3"/>
  <c r="P165" i="3"/>
  <c r="T164" i="3"/>
  <c r="P164" i="3"/>
  <c r="T163" i="3"/>
  <c r="P163" i="3"/>
  <c r="T162" i="3"/>
  <c r="T212" i="3" s="1"/>
  <c r="P162" i="3"/>
  <c r="O162" i="3"/>
  <c r="K162" i="3"/>
  <c r="U161" i="3"/>
  <c r="L25" i="12" s="1"/>
  <c r="S161" i="3"/>
  <c r="K25" i="12" s="1"/>
  <c r="M161" i="3"/>
  <c r="K161" i="3"/>
  <c r="G25" i="12" s="1"/>
  <c r="E19" i="13" s="1"/>
  <c r="E15" i="14" s="1"/>
  <c r="H161" i="3"/>
  <c r="E161" i="3"/>
  <c r="T160" i="3"/>
  <c r="P160" i="3"/>
  <c r="T159" i="3"/>
  <c r="P159" i="3"/>
  <c r="T158" i="3"/>
  <c r="P158" i="3"/>
  <c r="T157" i="3"/>
  <c r="P157" i="3"/>
  <c r="T156" i="3"/>
  <c r="Q156" i="3"/>
  <c r="P156" i="3"/>
  <c r="O156" i="3"/>
  <c r="K156" i="3"/>
  <c r="T155" i="3"/>
  <c r="P155" i="3"/>
  <c r="T154" i="3"/>
  <c r="P154" i="3"/>
  <c r="T153" i="3"/>
  <c r="P153" i="3"/>
  <c r="T152" i="3"/>
  <c r="P152" i="3"/>
  <c r="T151" i="3"/>
  <c r="P151" i="3"/>
  <c r="T150" i="3"/>
  <c r="P150" i="3"/>
  <c r="T149" i="3"/>
  <c r="P149" i="3"/>
  <c r="O149" i="3"/>
  <c r="K149" i="3"/>
  <c r="T148" i="3"/>
  <c r="P148" i="3"/>
  <c r="T147" i="3"/>
  <c r="P147" i="3"/>
  <c r="T146" i="3"/>
  <c r="P146" i="3"/>
  <c r="T145" i="3"/>
  <c r="P145" i="3"/>
  <c r="T144" i="3"/>
  <c r="P144" i="3"/>
  <c r="T143" i="3"/>
  <c r="P143" i="3"/>
  <c r="Q143" i="3" s="1"/>
  <c r="O143" i="3"/>
  <c r="K143" i="3"/>
  <c r="T142" i="3"/>
  <c r="P142" i="3"/>
  <c r="T141" i="3"/>
  <c r="P141" i="3"/>
  <c r="T140" i="3"/>
  <c r="P140" i="3"/>
  <c r="T139" i="3"/>
  <c r="P139" i="3"/>
  <c r="T138" i="3"/>
  <c r="P138" i="3"/>
  <c r="T137" i="3"/>
  <c r="P137" i="3"/>
  <c r="O137" i="3"/>
  <c r="K137" i="3"/>
  <c r="T136" i="3"/>
  <c r="P136" i="3"/>
  <c r="T135" i="3"/>
  <c r="P135" i="3"/>
  <c r="T134" i="3"/>
  <c r="P134" i="3"/>
  <c r="T133" i="3"/>
  <c r="P133" i="3"/>
  <c r="T132" i="3"/>
  <c r="P132" i="3"/>
  <c r="T131" i="3"/>
  <c r="P131" i="3"/>
  <c r="T130" i="3"/>
  <c r="P130" i="3"/>
  <c r="O130" i="3"/>
  <c r="K130" i="3"/>
  <c r="T129" i="3"/>
  <c r="P129" i="3"/>
  <c r="T128" i="3"/>
  <c r="P128" i="3"/>
  <c r="T127" i="3"/>
  <c r="P127" i="3"/>
  <c r="T126" i="3"/>
  <c r="P126" i="3"/>
  <c r="T125" i="3"/>
  <c r="T161" i="3" s="1"/>
  <c r="W161" i="3" s="1"/>
  <c r="P125" i="3"/>
  <c r="T124" i="3"/>
  <c r="P124" i="3"/>
  <c r="Q123" i="3" s="1"/>
  <c r="T123" i="3"/>
  <c r="P123" i="3"/>
  <c r="O123" i="3"/>
  <c r="K123" i="3"/>
  <c r="T122" i="3"/>
  <c r="P122" i="3"/>
  <c r="Q122" i="3" s="1"/>
  <c r="O122" i="3"/>
  <c r="O161" i="3" s="1"/>
  <c r="I25" i="12" s="1"/>
  <c r="F19" i="13" s="1"/>
  <c r="F15" i="14" s="1"/>
  <c r="K122" i="3"/>
  <c r="U121" i="3"/>
  <c r="L14" i="11" s="1"/>
  <c r="H18" i="13" s="1"/>
  <c r="H14" i="14" s="1"/>
  <c r="S121" i="3"/>
  <c r="K24" i="12" s="1"/>
  <c r="M121" i="3"/>
  <c r="H121" i="3"/>
  <c r="E121" i="3"/>
  <c r="T120" i="3"/>
  <c r="P120" i="3"/>
  <c r="T119" i="3"/>
  <c r="P119" i="3"/>
  <c r="T118" i="3"/>
  <c r="P118" i="3"/>
  <c r="T117" i="3"/>
  <c r="P117" i="3"/>
  <c r="T116" i="3"/>
  <c r="P116" i="3"/>
  <c r="Q116" i="3" s="1"/>
  <c r="O116" i="3"/>
  <c r="K116" i="3"/>
  <c r="T115" i="3"/>
  <c r="P115" i="3"/>
  <c r="T114" i="3"/>
  <c r="P114" i="3"/>
  <c r="T113" i="3"/>
  <c r="P113" i="3"/>
  <c r="T112" i="3"/>
  <c r="P112" i="3"/>
  <c r="Q112" i="3" s="1"/>
  <c r="O112" i="3"/>
  <c r="K112" i="3"/>
  <c r="T111" i="3"/>
  <c r="P111" i="3"/>
  <c r="T110" i="3"/>
  <c r="P110" i="3"/>
  <c r="T109" i="3"/>
  <c r="P109" i="3"/>
  <c r="T108" i="3"/>
  <c r="P108" i="3"/>
  <c r="T107" i="3"/>
  <c r="P107" i="3"/>
  <c r="T106" i="3"/>
  <c r="P106" i="3"/>
  <c r="Q106" i="3" s="1"/>
  <c r="O106" i="3"/>
  <c r="K106" i="3"/>
  <c r="T105" i="3"/>
  <c r="P105" i="3"/>
  <c r="T104" i="3"/>
  <c r="P104" i="3"/>
  <c r="Q103" i="3" s="1"/>
  <c r="T103" i="3"/>
  <c r="P103" i="3"/>
  <c r="O103" i="3"/>
  <c r="T102" i="3"/>
  <c r="P102" i="3"/>
  <c r="T101" i="3"/>
  <c r="P101" i="3"/>
  <c r="T100" i="3"/>
  <c r="P100" i="3"/>
  <c r="T99" i="3"/>
  <c r="Q99" i="3"/>
  <c r="P99" i="3"/>
  <c r="O99" i="3"/>
  <c r="K99" i="3"/>
  <c r="T98" i="3"/>
  <c r="T121" i="3" s="1"/>
  <c r="P98" i="3"/>
  <c r="T97" i="3"/>
  <c r="P97" i="3"/>
  <c r="T96" i="3"/>
  <c r="P96" i="3"/>
  <c r="T95" i="3"/>
  <c r="P95" i="3"/>
  <c r="T94" i="3"/>
  <c r="P94" i="3"/>
  <c r="O94" i="3"/>
  <c r="K94" i="3"/>
  <c r="T93" i="3"/>
  <c r="P93" i="3"/>
  <c r="T92" i="3"/>
  <c r="P92" i="3"/>
  <c r="T91" i="3"/>
  <c r="P91" i="3"/>
  <c r="T90" i="3"/>
  <c r="P90" i="3"/>
  <c r="T89" i="3"/>
  <c r="Q89" i="3"/>
  <c r="P89" i="3"/>
  <c r="O89" i="3"/>
  <c r="K89" i="3"/>
  <c r="T88" i="3"/>
  <c r="P88" i="3"/>
  <c r="T87" i="3"/>
  <c r="P87" i="3"/>
  <c r="T86" i="3"/>
  <c r="P86" i="3"/>
  <c r="T85" i="3"/>
  <c r="P85" i="3"/>
  <c r="T84" i="3"/>
  <c r="P84" i="3"/>
  <c r="T83" i="3"/>
  <c r="P83" i="3"/>
  <c r="Q83" i="3" s="1"/>
  <c r="O83" i="3"/>
  <c r="K83" i="3"/>
  <c r="T82" i="3"/>
  <c r="P82" i="3"/>
  <c r="T81" i="3"/>
  <c r="P81" i="3"/>
  <c r="Q80" i="3" s="1"/>
  <c r="T80" i="3"/>
  <c r="P80" i="3"/>
  <c r="O80" i="3"/>
  <c r="K80" i="3"/>
  <c r="T79" i="3"/>
  <c r="P79" i="3"/>
  <c r="T78" i="3"/>
  <c r="P78" i="3"/>
  <c r="T77" i="3"/>
  <c r="P77" i="3"/>
  <c r="T76" i="3"/>
  <c r="P76" i="3"/>
  <c r="Q73" i="3" s="1"/>
  <c r="T75" i="3"/>
  <c r="P75" i="3"/>
  <c r="T74" i="3"/>
  <c r="P74" i="3"/>
  <c r="T73" i="3"/>
  <c r="P73" i="3"/>
  <c r="O73" i="3"/>
  <c r="K73" i="3"/>
  <c r="T72" i="3"/>
  <c r="P72" i="3"/>
  <c r="T71" i="3"/>
  <c r="P71" i="3"/>
  <c r="T70" i="3"/>
  <c r="P70" i="3"/>
  <c r="Q70" i="3" s="1"/>
  <c r="O70" i="3"/>
  <c r="K70" i="3"/>
  <c r="T69" i="3"/>
  <c r="P69" i="3"/>
  <c r="T68" i="3"/>
  <c r="P68" i="3"/>
  <c r="Q65" i="3" s="1"/>
  <c r="T67" i="3"/>
  <c r="P67" i="3"/>
  <c r="T66" i="3"/>
  <c r="P66" i="3"/>
  <c r="T65" i="3"/>
  <c r="P65" i="3"/>
  <c r="O65" i="3"/>
  <c r="K65" i="3"/>
  <c r="T64" i="3"/>
  <c r="P64" i="3"/>
  <c r="T63" i="3"/>
  <c r="P63" i="3"/>
  <c r="T62" i="3"/>
  <c r="P62" i="3"/>
  <c r="T61" i="3"/>
  <c r="P61" i="3"/>
  <c r="T60" i="3"/>
  <c r="P60" i="3"/>
  <c r="Q60" i="3" s="1"/>
  <c r="O60" i="3"/>
  <c r="K60" i="3"/>
  <c r="L121" i="3" s="1"/>
  <c r="H24" i="12" s="1"/>
  <c r="T59" i="3"/>
  <c r="P59" i="3"/>
  <c r="T58" i="3"/>
  <c r="P58" i="3"/>
  <c r="T57" i="3"/>
  <c r="P57" i="3"/>
  <c r="T56" i="3"/>
  <c r="P56" i="3"/>
  <c r="T55" i="3"/>
  <c r="P55" i="3"/>
  <c r="T54" i="3"/>
  <c r="P54" i="3"/>
  <c r="T53" i="3"/>
  <c r="P53" i="3"/>
  <c r="T52" i="3"/>
  <c r="P52" i="3"/>
  <c r="T51" i="3"/>
  <c r="P51" i="3"/>
  <c r="T50" i="3"/>
  <c r="P50" i="3"/>
  <c r="T49" i="3"/>
  <c r="P49" i="3"/>
  <c r="T48" i="3"/>
  <c r="P48" i="3"/>
  <c r="T47" i="3"/>
  <c r="P47" i="3"/>
  <c r="Q47" i="3" s="1"/>
  <c r="O47" i="3"/>
  <c r="O121" i="3" s="1"/>
  <c r="I24" i="12" s="1"/>
  <c r="F18" i="13" s="1"/>
  <c r="F14" i="14" s="1"/>
  <c r="K47" i="3"/>
  <c r="U46" i="3"/>
  <c r="S46" i="3"/>
  <c r="K23" i="12" s="1"/>
  <c r="M46" i="3"/>
  <c r="O40" i="3" s="1"/>
  <c r="H46" i="3"/>
  <c r="E46" i="3"/>
  <c r="O23" i="12" s="1"/>
  <c r="T45" i="3"/>
  <c r="P45" i="3"/>
  <c r="T44" i="3"/>
  <c r="P44" i="3"/>
  <c r="T43" i="3"/>
  <c r="P43" i="3"/>
  <c r="T42" i="3"/>
  <c r="P42" i="3"/>
  <c r="T41" i="3"/>
  <c r="P41" i="3"/>
  <c r="T40" i="3"/>
  <c r="P40" i="3"/>
  <c r="Q40" i="3" s="1"/>
  <c r="T39" i="3"/>
  <c r="P39" i="3"/>
  <c r="Q37" i="3" s="1"/>
  <c r="T38" i="3"/>
  <c r="P38" i="3"/>
  <c r="T37" i="3"/>
  <c r="P37" i="3"/>
  <c r="O37" i="3"/>
  <c r="K37" i="3"/>
  <c r="T36" i="3"/>
  <c r="P36" i="3"/>
  <c r="T35" i="3"/>
  <c r="P35" i="3"/>
  <c r="T34" i="3"/>
  <c r="P34" i="3"/>
  <c r="T33" i="3"/>
  <c r="P33" i="3"/>
  <c r="Q31" i="3" s="1"/>
  <c r="T32" i="3"/>
  <c r="P32" i="3"/>
  <c r="T31" i="3"/>
  <c r="P31" i="3"/>
  <c r="O31" i="3"/>
  <c r="K31" i="3"/>
  <c r="L46" i="3" s="1"/>
  <c r="H23" i="12" s="1"/>
  <c r="T30" i="3"/>
  <c r="P30" i="3"/>
  <c r="T29" i="3"/>
  <c r="P29" i="3"/>
  <c r="T28" i="3"/>
  <c r="P28" i="3"/>
  <c r="T27" i="3"/>
  <c r="P27" i="3"/>
  <c r="T26" i="3"/>
  <c r="P26" i="3"/>
  <c r="T25" i="3"/>
  <c r="P25" i="3"/>
  <c r="T24" i="3"/>
  <c r="P24" i="3"/>
  <c r="Q24" i="3" s="1"/>
  <c r="O24" i="3"/>
  <c r="K24" i="3"/>
  <c r="T23" i="3"/>
  <c r="P23" i="3"/>
  <c r="T22" i="3"/>
  <c r="P22" i="3"/>
  <c r="T21" i="3"/>
  <c r="P21" i="3"/>
  <c r="T20" i="3"/>
  <c r="P20" i="3"/>
  <c r="Q19" i="3" s="1"/>
  <c r="Q46" i="3" s="1"/>
  <c r="J23" i="12" s="1"/>
  <c r="G17" i="13" s="1"/>
  <c r="G13" i="14" s="1"/>
  <c r="T19" i="3"/>
  <c r="P19" i="3"/>
  <c r="O19" i="3"/>
  <c r="O46" i="3" s="1"/>
  <c r="I23" i="12" s="1"/>
  <c r="F17" i="13" s="1"/>
  <c r="F13" i="14" s="1"/>
  <c r="K19" i="3"/>
  <c r="K46" i="3" s="1"/>
  <c r="G23" i="12" s="1"/>
  <c r="E17" i="13" s="1"/>
  <c r="E13" i="14" s="1"/>
  <c r="U18" i="3"/>
  <c r="S18" i="3"/>
  <c r="K22" i="12" s="1"/>
  <c r="M18" i="3"/>
  <c r="L18" i="3"/>
  <c r="H22" i="12" s="1"/>
  <c r="H18" i="3"/>
  <c r="E18" i="3"/>
  <c r="T17" i="3"/>
  <c r="P17" i="3"/>
  <c r="T16" i="3"/>
  <c r="P16" i="3"/>
  <c r="T15" i="3"/>
  <c r="P15" i="3"/>
  <c r="Q14" i="3" s="1"/>
  <c r="T14" i="3"/>
  <c r="P14" i="3"/>
  <c r="O14" i="3"/>
  <c r="T13" i="3"/>
  <c r="P13" i="3"/>
  <c r="T12" i="3"/>
  <c r="P12" i="3"/>
  <c r="T11" i="3"/>
  <c r="T18" i="3" s="1"/>
  <c r="P11" i="3"/>
  <c r="T10" i="3"/>
  <c r="P10" i="3"/>
  <c r="T9" i="3"/>
  <c r="P9" i="3"/>
  <c r="O9" i="3"/>
  <c r="K9" i="3"/>
  <c r="T8" i="3"/>
  <c r="P8" i="3"/>
  <c r="O8" i="3"/>
  <c r="T7" i="3"/>
  <c r="Q7" i="3"/>
  <c r="P7" i="3"/>
  <c r="O7" i="3"/>
  <c r="K7" i="3"/>
  <c r="T6" i="3"/>
  <c r="P6" i="3"/>
  <c r="T5" i="3"/>
  <c r="P5" i="3"/>
  <c r="T4" i="3"/>
  <c r="P4" i="3"/>
  <c r="T3" i="3"/>
  <c r="P3" i="3"/>
  <c r="Q2" i="3" s="1"/>
  <c r="T2" i="3"/>
  <c r="P2" i="3"/>
  <c r="O2" i="3"/>
  <c r="O18" i="3" s="1"/>
  <c r="I22" i="12" s="1"/>
  <c r="F16" i="13" s="1"/>
  <c r="K2" i="3"/>
  <c r="K18" i="3" s="1"/>
  <c r="G22" i="12" s="1"/>
  <c r="E16" i="13" s="1"/>
  <c r="U120" i="2"/>
  <c r="S120" i="2"/>
  <c r="K6" i="12" s="1"/>
  <c r="Q120" i="2"/>
  <c r="J6" i="12" s="1"/>
  <c r="G13" i="13" s="1"/>
  <c r="G11" i="14" s="1"/>
  <c r="M120" i="2"/>
  <c r="L120" i="2"/>
  <c r="H6" i="12" s="1"/>
  <c r="K120" i="2"/>
  <c r="G6" i="12" s="1"/>
  <c r="E13" i="13" s="1"/>
  <c r="E11" i="14" s="1"/>
  <c r="E120" i="2"/>
  <c r="O6" i="12" s="1"/>
  <c r="T119" i="2"/>
  <c r="P119" i="2"/>
  <c r="T118" i="2"/>
  <c r="P118" i="2"/>
  <c r="T117" i="2"/>
  <c r="T120" i="2" s="1"/>
  <c r="P117" i="2"/>
  <c r="T116" i="2"/>
  <c r="P116" i="2"/>
  <c r="U115" i="2"/>
  <c r="S115" i="2"/>
  <c r="M115" i="2"/>
  <c r="H115" i="2"/>
  <c r="E115" i="2"/>
  <c r="T114" i="2"/>
  <c r="P114" i="2"/>
  <c r="T113" i="2"/>
  <c r="P113" i="2"/>
  <c r="T112" i="2"/>
  <c r="Q112" i="2"/>
  <c r="P112" i="2"/>
  <c r="O112" i="2"/>
  <c r="K112" i="2"/>
  <c r="T111" i="2"/>
  <c r="P111" i="2"/>
  <c r="T110" i="2"/>
  <c r="P110" i="2"/>
  <c r="T109" i="2"/>
  <c r="P109" i="2"/>
  <c r="T108" i="2"/>
  <c r="P108" i="2"/>
  <c r="T107" i="2"/>
  <c r="P107" i="2"/>
  <c r="T106" i="2"/>
  <c r="P106" i="2"/>
  <c r="Q106" i="2" s="1"/>
  <c r="O106" i="2"/>
  <c r="O115" i="2" s="1"/>
  <c r="I5" i="12" s="1"/>
  <c r="F12" i="13" s="1"/>
  <c r="F10" i="14" s="1"/>
  <c r="K106" i="2"/>
  <c r="T105" i="2"/>
  <c r="P105" i="2"/>
  <c r="T104" i="2"/>
  <c r="P104" i="2"/>
  <c r="T103" i="2"/>
  <c r="P103" i="2"/>
  <c r="Q103" i="2" s="1"/>
  <c r="O103" i="2"/>
  <c r="K103" i="2"/>
  <c r="T102" i="2"/>
  <c r="P102" i="2"/>
  <c r="T101" i="2"/>
  <c r="P101" i="2"/>
  <c r="T100" i="2"/>
  <c r="Q100" i="2"/>
  <c r="P100" i="2"/>
  <c r="O100" i="2"/>
  <c r="K100" i="2"/>
  <c r="K115" i="2" s="1"/>
  <c r="G5" i="12" s="1"/>
  <c r="E12" i="13" s="1"/>
  <c r="E10" i="14" s="1"/>
  <c r="T99" i="2"/>
  <c r="P99" i="2"/>
  <c r="T98" i="2"/>
  <c r="P98" i="2"/>
  <c r="T97" i="2"/>
  <c r="P97" i="2"/>
  <c r="T96" i="2"/>
  <c r="P96" i="2"/>
  <c r="T95" i="2"/>
  <c r="P95" i="2"/>
  <c r="O95" i="2"/>
  <c r="K95" i="2"/>
  <c r="U94" i="2"/>
  <c r="L4" i="12" s="1"/>
  <c r="S94" i="2"/>
  <c r="K4" i="12" s="1"/>
  <c r="M94" i="2"/>
  <c r="H94" i="2"/>
  <c r="E94" i="2"/>
  <c r="T93" i="2"/>
  <c r="P93" i="2"/>
  <c r="T92" i="2"/>
  <c r="P92" i="2"/>
  <c r="T91" i="2"/>
  <c r="P91" i="2"/>
  <c r="T90" i="2"/>
  <c r="P90" i="2"/>
  <c r="T89" i="2"/>
  <c r="P89" i="2"/>
  <c r="T88" i="2"/>
  <c r="P88" i="2"/>
  <c r="O88" i="2"/>
  <c r="K88" i="2"/>
  <c r="T87" i="2"/>
  <c r="P87" i="2"/>
  <c r="T86" i="2"/>
  <c r="P86" i="2"/>
  <c r="T85" i="2"/>
  <c r="P85" i="2"/>
  <c r="T84" i="2"/>
  <c r="P84" i="2"/>
  <c r="O84" i="2"/>
  <c r="K84" i="2"/>
  <c r="T83" i="2"/>
  <c r="P83" i="2"/>
  <c r="T82" i="2"/>
  <c r="P82" i="2"/>
  <c r="T81" i="2"/>
  <c r="P81" i="2"/>
  <c r="T80" i="2"/>
  <c r="P80" i="2"/>
  <c r="T79" i="2"/>
  <c r="P79" i="2"/>
  <c r="T78" i="2"/>
  <c r="Q78" i="2"/>
  <c r="P78" i="2"/>
  <c r="O78" i="2"/>
  <c r="K78" i="2"/>
  <c r="T77" i="2"/>
  <c r="P77" i="2"/>
  <c r="T76" i="2"/>
  <c r="P76" i="2"/>
  <c r="T75" i="2"/>
  <c r="P75" i="2"/>
  <c r="T74" i="2"/>
  <c r="P74" i="2"/>
  <c r="T73" i="2"/>
  <c r="P73" i="2"/>
  <c r="T72" i="2"/>
  <c r="P72" i="2"/>
  <c r="T71" i="2"/>
  <c r="P71" i="2"/>
  <c r="Q68" i="2" s="1"/>
  <c r="T70" i="2"/>
  <c r="P70" i="2"/>
  <c r="T69" i="2"/>
  <c r="P69" i="2"/>
  <c r="T68" i="2"/>
  <c r="P68" i="2"/>
  <c r="O68" i="2"/>
  <c r="O94" i="2" s="1"/>
  <c r="I4" i="12" s="1"/>
  <c r="F11" i="13" s="1"/>
  <c r="F9" i="14" s="1"/>
  <c r="K68" i="2"/>
  <c r="T67" i="2"/>
  <c r="P67" i="2"/>
  <c r="T66" i="2"/>
  <c r="P66" i="2"/>
  <c r="T65" i="2"/>
  <c r="P65" i="2"/>
  <c r="T64" i="2"/>
  <c r="T94" i="2" s="1"/>
  <c r="W94" i="2" s="1"/>
  <c r="P64" i="2"/>
  <c r="P94" i="2" s="1"/>
  <c r="T63" i="2"/>
  <c r="Q63" i="2"/>
  <c r="P63" i="2"/>
  <c r="O63" i="2"/>
  <c r="K63" i="2"/>
  <c r="K94" i="2" s="1"/>
  <c r="G4" i="12" s="1"/>
  <c r="E11" i="13" s="1"/>
  <c r="E9" i="14" s="1"/>
  <c r="U62" i="2"/>
  <c r="S62" i="2"/>
  <c r="K3" i="12" s="1"/>
  <c r="M62" i="2"/>
  <c r="H62" i="2"/>
  <c r="E62" i="2"/>
  <c r="T61" i="2"/>
  <c r="P61" i="2"/>
  <c r="T60" i="2"/>
  <c r="P60" i="2"/>
  <c r="T59" i="2"/>
  <c r="P59" i="2"/>
  <c r="T58" i="2"/>
  <c r="P58" i="2"/>
  <c r="T57" i="2"/>
  <c r="P57" i="2"/>
  <c r="T56" i="2"/>
  <c r="P56" i="2"/>
  <c r="Q56" i="2" s="1"/>
  <c r="O56" i="2"/>
  <c r="K56" i="2"/>
  <c r="T55" i="2"/>
  <c r="P55" i="2"/>
  <c r="T54" i="2"/>
  <c r="P54" i="2"/>
  <c r="T53" i="2"/>
  <c r="Q53" i="2"/>
  <c r="P53" i="2"/>
  <c r="K53" i="2"/>
  <c r="T52" i="2"/>
  <c r="P52" i="2"/>
  <c r="T51" i="2"/>
  <c r="P51" i="2"/>
  <c r="T50" i="2"/>
  <c r="P50" i="2"/>
  <c r="T49" i="2"/>
  <c r="P49" i="2"/>
  <c r="T48" i="2"/>
  <c r="P48" i="2"/>
  <c r="T47" i="2"/>
  <c r="P47" i="2"/>
  <c r="T46" i="2"/>
  <c r="P46" i="2"/>
  <c r="T45" i="2"/>
  <c r="P45" i="2"/>
  <c r="Q45" i="2" s="1"/>
  <c r="O45" i="2"/>
  <c r="K45" i="2"/>
  <c r="T44" i="2"/>
  <c r="P44" i="2"/>
  <c r="T43" i="2"/>
  <c r="P43" i="2"/>
  <c r="T42" i="2"/>
  <c r="P42" i="2"/>
  <c r="Q39" i="2" s="1"/>
  <c r="T41" i="2"/>
  <c r="P41" i="2"/>
  <c r="T40" i="2"/>
  <c r="P40" i="2"/>
  <c r="T39" i="2"/>
  <c r="P39" i="2"/>
  <c r="O39" i="2"/>
  <c r="O62" i="2" s="1"/>
  <c r="I3" i="12" s="1"/>
  <c r="F10" i="13" s="1"/>
  <c r="F8" i="14" s="1"/>
  <c r="K39" i="2"/>
  <c r="T38" i="2"/>
  <c r="P38" i="2"/>
  <c r="T37" i="2"/>
  <c r="P37" i="2"/>
  <c r="T36" i="2"/>
  <c r="P36" i="2"/>
  <c r="T35" i="2"/>
  <c r="P35" i="2"/>
  <c r="T34" i="2"/>
  <c r="P34" i="2"/>
  <c r="T33" i="2"/>
  <c r="P33" i="2"/>
  <c r="T32" i="2"/>
  <c r="P32" i="2"/>
  <c r="T31" i="2"/>
  <c r="P31" i="2"/>
  <c r="T30" i="2"/>
  <c r="P30" i="2"/>
  <c r="T29" i="2"/>
  <c r="P29" i="2"/>
  <c r="T28" i="2"/>
  <c r="P28" i="2"/>
  <c r="T27" i="2"/>
  <c r="T62" i="2" s="1"/>
  <c r="P27" i="2"/>
  <c r="T26" i="2"/>
  <c r="P26" i="2"/>
  <c r="P62" i="2" s="1"/>
  <c r="O26" i="2"/>
  <c r="K26" i="2"/>
  <c r="L62" i="2" s="1"/>
  <c r="H3" i="12" s="1"/>
  <c r="U25" i="2"/>
  <c r="S25" i="2"/>
  <c r="K2" i="12" s="1"/>
  <c r="M25" i="2"/>
  <c r="H25" i="2"/>
  <c r="E25" i="2"/>
  <c r="T24" i="2"/>
  <c r="P24" i="2"/>
  <c r="T23" i="2"/>
  <c r="P23" i="2"/>
  <c r="T22" i="2"/>
  <c r="P22" i="2"/>
  <c r="T21" i="2"/>
  <c r="P21" i="2"/>
  <c r="T20" i="2"/>
  <c r="P20" i="2"/>
  <c r="T19" i="2"/>
  <c r="P19" i="2"/>
  <c r="T18" i="2"/>
  <c r="P18" i="2"/>
  <c r="Q18" i="2" s="1"/>
  <c r="O18" i="2"/>
  <c r="K18" i="2"/>
  <c r="T17" i="2"/>
  <c r="P17" i="2"/>
  <c r="T16" i="2"/>
  <c r="P16" i="2"/>
  <c r="T15" i="2"/>
  <c r="P15" i="2"/>
  <c r="T14" i="2"/>
  <c r="P14" i="2"/>
  <c r="T13" i="2"/>
  <c r="Q13" i="2"/>
  <c r="P13" i="2"/>
  <c r="O13" i="2"/>
  <c r="K13" i="2"/>
  <c r="T12" i="2"/>
  <c r="P12" i="2"/>
  <c r="T11" i="2"/>
  <c r="P11" i="2"/>
  <c r="Q11" i="2" s="1"/>
  <c r="O11" i="2"/>
  <c r="K11" i="2"/>
  <c r="T10" i="2"/>
  <c r="P10" i="2"/>
  <c r="T9" i="2"/>
  <c r="P9" i="2"/>
  <c r="T8" i="2"/>
  <c r="P8" i="2"/>
  <c r="T7" i="2"/>
  <c r="P7" i="2"/>
  <c r="Q7" i="2" s="1"/>
  <c r="O7" i="2"/>
  <c r="K7" i="2"/>
  <c r="L25" i="2" s="1"/>
  <c r="H2" i="12" s="1"/>
  <c r="T6" i="2"/>
  <c r="P6" i="2"/>
  <c r="T5" i="2"/>
  <c r="P5" i="2"/>
  <c r="T4" i="2"/>
  <c r="P4" i="2"/>
  <c r="T3" i="2"/>
  <c r="P3" i="2"/>
  <c r="T2" i="2"/>
  <c r="T25" i="2" s="1"/>
  <c r="P2" i="2"/>
  <c r="Q2" i="2" s="1"/>
  <c r="Q25" i="2" s="1"/>
  <c r="J2" i="12" s="1"/>
  <c r="G9" i="13" s="1"/>
  <c r="O2" i="2"/>
  <c r="O25" i="2" s="1"/>
  <c r="I2" i="12" s="1"/>
  <c r="F9" i="13" s="1"/>
  <c r="K2" i="2"/>
  <c r="K25" i="2" s="1"/>
  <c r="G2" i="12" s="1"/>
  <c r="E9" i="13" s="1"/>
  <c r="U162" i="1"/>
  <c r="S162" i="1"/>
  <c r="K51" i="12" s="1"/>
  <c r="M162" i="1"/>
  <c r="K162" i="1"/>
  <c r="G51" i="12" s="1"/>
  <c r="E6" i="13" s="1"/>
  <c r="E6" i="14" s="1"/>
  <c r="H162" i="1"/>
  <c r="E162" i="1"/>
  <c r="T161" i="1"/>
  <c r="P161" i="1"/>
  <c r="T160" i="1"/>
  <c r="P160" i="1"/>
  <c r="T159" i="1"/>
  <c r="P159" i="1"/>
  <c r="T158" i="1"/>
  <c r="P158" i="1"/>
  <c r="T157" i="1"/>
  <c r="P157" i="1"/>
  <c r="T156" i="1"/>
  <c r="P156" i="1"/>
  <c r="T155" i="1"/>
  <c r="P155" i="1"/>
  <c r="Q155" i="1" s="1"/>
  <c r="O155" i="1"/>
  <c r="K155" i="1"/>
  <c r="T154" i="1"/>
  <c r="P154" i="1"/>
  <c r="T153" i="1"/>
  <c r="P153" i="1"/>
  <c r="Q150" i="1" s="1"/>
  <c r="T152" i="1"/>
  <c r="P152" i="1"/>
  <c r="T151" i="1"/>
  <c r="P151" i="1"/>
  <c r="T150" i="1"/>
  <c r="P150" i="1"/>
  <c r="O150" i="1"/>
  <c r="K150" i="1"/>
  <c r="T149" i="1"/>
  <c r="P149" i="1"/>
  <c r="T148" i="1"/>
  <c r="P148" i="1"/>
  <c r="T147" i="1"/>
  <c r="P147" i="1"/>
  <c r="T146" i="1"/>
  <c r="P146" i="1"/>
  <c r="T145" i="1"/>
  <c r="P145" i="1"/>
  <c r="T144" i="1"/>
  <c r="Q144" i="1"/>
  <c r="P144" i="1"/>
  <c r="O144" i="1"/>
  <c r="K144" i="1"/>
  <c r="T143" i="1"/>
  <c r="P143" i="1"/>
  <c r="T142" i="1"/>
  <c r="P142" i="1"/>
  <c r="T141" i="1"/>
  <c r="P141" i="1"/>
  <c r="T140" i="1"/>
  <c r="P140" i="1"/>
  <c r="T139" i="1"/>
  <c r="P139" i="1"/>
  <c r="T138" i="1"/>
  <c r="P138" i="1"/>
  <c r="T137" i="1"/>
  <c r="P137" i="1"/>
  <c r="Q137" i="1" s="1"/>
  <c r="O137" i="1"/>
  <c r="K137" i="1"/>
  <c r="T136" i="1"/>
  <c r="P136" i="1"/>
  <c r="T135" i="1"/>
  <c r="P135" i="1"/>
  <c r="T134" i="1"/>
  <c r="P134" i="1"/>
  <c r="T133" i="1"/>
  <c r="P133" i="1"/>
  <c r="Q133" i="1" s="1"/>
  <c r="O133" i="1"/>
  <c r="K133" i="1"/>
  <c r="T132" i="1"/>
  <c r="P132" i="1"/>
  <c r="T131" i="1"/>
  <c r="P131" i="1"/>
  <c r="T130" i="1"/>
  <c r="P130" i="1"/>
  <c r="T129" i="1"/>
  <c r="P129" i="1"/>
  <c r="T128" i="1"/>
  <c r="P128" i="1"/>
  <c r="T127" i="1"/>
  <c r="P127" i="1"/>
  <c r="Q127" i="1" s="1"/>
  <c r="O127" i="1"/>
  <c r="K127" i="1"/>
  <c r="T126" i="1"/>
  <c r="P126" i="1"/>
  <c r="T125" i="1"/>
  <c r="P125" i="1"/>
  <c r="T124" i="1"/>
  <c r="T162" i="1" s="1"/>
  <c r="P124" i="1"/>
  <c r="Q124" i="1" s="1"/>
  <c r="O124" i="1"/>
  <c r="O162" i="1" s="1"/>
  <c r="I51" i="12" s="1"/>
  <c r="F6" i="13" s="1"/>
  <c r="F6" i="14" s="1"/>
  <c r="K124" i="1"/>
  <c r="L162" i="1" s="1"/>
  <c r="H51" i="12" s="1"/>
  <c r="U123" i="1"/>
  <c r="S123" i="1"/>
  <c r="K50" i="12" s="1"/>
  <c r="M123" i="1"/>
  <c r="H123" i="1"/>
  <c r="E123" i="1"/>
  <c r="T122" i="1"/>
  <c r="P122" i="1"/>
  <c r="T121" i="1"/>
  <c r="P121" i="1"/>
  <c r="T120" i="1"/>
  <c r="P120" i="1"/>
  <c r="T119" i="1"/>
  <c r="P119" i="1"/>
  <c r="T118" i="1"/>
  <c r="P118" i="1"/>
  <c r="Q118" i="1" s="1"/>
  <c r="O118" i="1"/>
  <c r="K118" i="1"/>
  <c r="T117" i="1"/>
  <c r="P117" i="1"/>
  <c r="T116" i="1"/>
  <c r="P116" i="1"/>
  <c r="T115" i="1"/>
  <c r="P115" i="1"/>
  <c r="T114" i="1"/>
  <c r="P114" i="1"/>
  <c r="T113" i="1"/>
  <c r="Q113" i="1"/>
  <c r="P113" i="1"/>
  <c r="O113" i="1"/>
  <c r="K113" i="1"/>
  <c r="T112" i="1"/>
  <c r="P112" i="1"/>
  <c r="T111" i="1"/>
  <c r="P111" i="1"/>
  <c r="T110" i="1"/>
  <c r="P110" i="1"/>
  <c r="T109" i="1"/>
  <c r="P109" i="1"/>
  <c r="Q106" i="1" s="1"/>
  <c r="T108" i="1"/>
  <c r="P108" i="1"/>
  <c r="T107" i="1"/>
  <c r="P107" i="1"/>
  <c r="T106" i="1"/>
  <c r="P106" i="1"/>
  <c r="O106" i="1"/>
  <c r="K106" i="1"/>
  <c r="T105" i="1"/>
  <c r="P105" i="1"/>
  <c r="T104" i="1"/>
  <c r="P104" i="1"/>
  <c r="T103" i="1"/>
  <c r="P103" i="1"/>
  <c r="T102" i="1"/>
  <c r="P102" i="1"/>
  <c r="T101" i="1"/>
  <c r="P101" i="1"/>
  <c r="T100" i="1"/>
  <c r="P100" i="1"/>
  <c r="T99" i="1"/>
  <c r="P99" i="1"/>
  <c r="T98" i="1"/>
  <c r="P98" i="1"/>
  <c r="T97" i="1"/>
  <c r="P97" i="1"/>
  <c r="T96" i="1"/>
  <c r="P96" i="1"/>
  <c r="T95" i="1"/>
  <c r="P95" i="1"/>
  <c r="Q95" i="1" s="1"/>
  <c r="O95" i="1"/>
  <c r="K95" i="1"/>
  <c r="T94" i="1"/>
  <c r="P94" i="1"/>
  <c r="T93" i="1"/>
  <c r="P93" i="1"/>
  <c r="T92" i="1"/>
  <c r="T123" i="1" s="1"/>
  <c r="P92" i="1"/>
  <c r="T91" i="1"/>
  <c r="P91" i="1"/>
  <c r="Q91" i="1" s="1"/>
  <c r="O91" i="1"/>
  <c r="O123" i="1" s="1"/>
  <c r="I50" i="12" s="1"/>
  <c r="F5" i="13" s="1"/>
  <c r="F5" i="14" s="1"/>
  <c r="K91" i="1"/>
  <c r="L123" i="1" s="1"/>
  <c r="H50" i="12" s="1"/>
  <c r="U90" i="1"/>
  <c r="S90" i="1"/>
  <c r="K49" i="12" s="1"/>
  <c r="M90" i="1"/>
  <c r="K90" i="1"/>
  <c r="G49" i="12" s="1"/>
  <c r="E4" i="13" s="1"/>
  <c r="E4" i="14" s="1"/>
  <c r="H90" i="1"/>
  <c r="E90" i="1"/>
  <c r="W90" i="1" s="1"/>
  <c r="T89" i="1"/>
  <c r="P89" i="1"/>
  <c r="T88" i="1"/>
  <c r="P88" i="1"/>
  <c r="T87" i="1"/>
  <c r="P87" i="1"/>
  <c r="T86" i="1"/>
  <c r="P86" i="1"/>
  <c r="T85" i="1"/>
  <c r="Q85" i="1"/>
  <c r="P85" i="1"/>
  <c r="O85" i="1"/>
  <c r="K85" i="1"/>
  <c r="T84" i="1"/>
  <c r="P84" i="1"/>
  <c r="T83" i="1"/>
  <c r="P83" i="1"/>
  <c r="T82" i="1"/>
  <c r="P82" i="1"/>
  <c r="Q82" i="1" s="1"/>
  <c r="O82" i="1"/>
  <c r="K82" i="1"/>
  <c r="T81" i="1"/>
  <c r="P81" i="1"/>
  <c r="T80" i="1"/>
  <c r="P80" i="1"/>
  <c r="T79" i="1"/>
  <c r="P79" i="1"/>
  <c r="T78" i="1"/>
  <c r="P78" i="1"/>
  <c r="T77" i="1"/>
  <c r="P77" i="1"/>
  <c r="T76" i="1"/>
  <c r="P76" i="1"/>
  <c r="Q76" i="1" s="1"/>
  <c r="O76" i="1"/>
  <c r="K76" i="1"/>
  <c r="T75" i="1"/>
  <c r="P75" i="1"/>
  <c r="T74" i="1"/>
  <c r="P74" i="1"/>
  <c r="T73" i="1"/>
  <c r="Q73" i="1"/>
  <c r="P73" i="1"/>
  <c r="O73" i="1"/>
  <c r="K73" i="1"/>
  <c r="T72" i="1"/>
  <c r="P72" i="1"/>
  <c r="T71" i="1"/>
  <c r="P71" i="1"/>
  <c r="T70" i="1"/>
  <c r="P70" i="1"/>
  <c r="T69" i="1"/>
  <c r="P69" i="1"/>
  <c r="T68" i="1"/>
  <c r="P68" i="1"/>
  <c r="T67" i="1"/>
  <c r="P67" i="1"/>
  <c r="Q67" i="1" s="1"/>
  <c r="O67" i="1"/>
  <c r="K67" i="1"/>
  <c r="T66" i="1"/>
  <c r="P66" i="1"/>
  <c r="T65" i="1"/>
  <c r="P65" i="1"/>
  <c r="T64" i="1"/>
  <c r="P64" i="1"/>
  <c r="T63" i="1"/>
  <c r="P63" i="1"/>
  <c r="T62" i="1"/>
  <c r="P62" i="1"/>
  <c r="T61" i="1"/>
  <c r="T90" i="1" s="1"/>
  <c r="P61" i="1"/>
  <c r="Q61" i="1" s="1"/>
  <c r="O61" i="1"/>
  <c r="O90" i="1" s="1"/>
  <c r="I49" i="12" s="1"/>
  <c r="F4" i="13" s="1"/>
  <c r="F4" i="14" s="1"/>
  <c r="K61" i="1"/>
  <c r="L90" i="1" s="1"/>
  <c r="H49" i="12" s="1"/>
  <c r="S60" i="1"/>
  <c r="K48" i="12" s="1"/>
  <c r="M60" i="1"/>
  <c r="K60" i="1"/>
  <c r="G48" i="12" s="1"/>
  <c r="E3" i="13" s="1"/>
  <c r="E3" i="14" s="1"/>
  <c r="H60" i="1"/>
  <c r="E60" i="1"/>
  <c r="W60" i="1" s="1"/>
  <c r="T59" i="1"/>
  <c r="P59" i="1"/>
  <c r="T58" i="1"/>
  <c r="P58" i="1"/>
  <c r="T57" i="1"/>
  <c r="P57" i="1"/>
  <c r="T56" i="1"/>
  <c r="P56" i="1"/>
  <c r="T55" i="1"/>
  <c r="P55" i="1"/>
  <c r="Q53" i="1" s="1"/>
  <c r="T54" i="1"/>
  <c r="P54" i="1"/>
  <c r="T53" i="1"/>
  <c r="P53" i="1"/>
  <c r="O53" i="1"/>
  <c r="K53" i="1"/>
  <c r="T52" i="1"/>
  <c r="P52" i="1"/>
  <c r="T51" i="1"/>
  <c r="P51" i="1"/>
  <c r="T50" i="1"/>
  <c r="P50" i="1"/>
  <c r="T49" i="1"/>
  <c r="P49" i="1"/>
  <c r="T48" i="1"/>
  <c r="P48" i="1"/>
  <c r="Q48" i="1" s="1"/>
  <c r="O48" i="1"/>
  <c r="K48" i="1"/>
  <c r="T47" i="1"/>
  <c r="P47" i="1"/>
  <c r="Q46" i="1" s="1"/>
  <c r="T46" i="1"/>
  <c r="P46" i="1"/>
  <c r="O46" i="1"/>
  <c r="K46" i="1"/>
  <c r="T45" i="1"/>
  <c r="P45" i="1"/>
  <c r="T44" i="1"/>
  <c r="P44" i="1"/>
  <c r="T43" i="1"/>
  <c r="P43" i="1"/>
  <c r="Q42" i="1" s="1"/>
  <c r="T42" i="1"/>
  <c r="P42" i="1"/>
  <c r="O42" i="1"/>
  <c r="K42" i="1"/>
  <c r="T41" i="1"/>
  <c r="P41" i="1"/>
  <c r="T40" i="1"/>
  <c r="P40" i="1"/>
  <c r="T39" i="1"/>
  <c r="P39" i="1"/>
  <c r="Q37" i="1" s="1"/>
  <c r="T38" i="1"/>
  <c r="P38" i="1"/>
  <c r="T37" i="1"/>
  <c r="P37" i="1"/>
  <c r="O37" i="1"/>
  <c r="K37" i="1"/>
  <c r="T36" i="1"/>
  <c r="P36" i="1"/>
  <c r="T35" i="1"/>
  <c r="P35" i="1"/>
  <c r="T34" i="1"/>
  <c r="P34" i="1"/>
  <c r="T33" i="1"/>
  <c r="P33" i="1"/>
  <c r="T32" i="1"/>
  <c r="P32" i="1"/>
  <c r="T31" i="1"/>
  <c r="P31" i="1"/>
  <c r="T30" i="1"/>
  <c r="P30" i="1"/>
  <c r="T29" i="1"/>
  <c r="P29" i="1"/>
  <c r="T28" i="1"/>
  <c r="P28" i="1"/>
  <c r="Q28" i="1" s="1"/>
  <c r="O28" i="1"/>
  <c r="K28" i="1"/>
  <c r="T27" i="1"/>
  <c r="P27" i="1"/>
  <c r="T26" i="1"/>
  <c r="P26" i="1"/>
  <c r="T25" i="1"/>
  <c r="P25" i="1"/>
  <c r="T24" i="1"/>
  <c r="P24" i="1"/>
  <c r="T23" i="1"/>
  <c r="P23" i="1"/>
  <c r="T22" i="1"/>
  <c r="P22" i="1"/>
  <c r="T21" i="1"/>
  <c r="P21" i="1"/>
  <c r="T20" i="1"/>
  <c r="P20" i="1"/>
  <c r="T19" i="1"/>
  <c r="T60" i="1" s="1"/>
  <c r="P19" i="1"/>
  <c r="T18" i="1"/>
  <c r="P18" i="1"/>
  <c r="T17" i="1"/>
  <c r="P17" i="1"/>
  <c r="T16" i="1"/>
  <c r="P16" i="1"/>
  <c r="T15" i="1"/>
  <c r="P15" i="1"/>
  <c r="Q15" i="1" s="1"/>
  <c r="O15" i="1"/>
  <c r="O60" i="1" s="1"/>
  <c r="I48" i="12" s="1"/>
  <c r="F3" i="13" s="1"/>
  <c r="F3" i="14" s="1"/>
  <c r="K15" i="1"/>
  <c r="L60" i="1" s="1"/>
  <c r="H48" i="12" s="1"/>
  <c r="U14" i="1"/>
  <c r="S14" i="1"/>
  <c r="K47" i="12" s="1"/>
  <c r="M14" i="1"/>
  <c r="H14" i="1"/>
  <c r="E14" i="1"/>
  <c r="O2" i="11" s="1"/>
  <c r="T13" i="1"/>
  <c r="P13" i="1"/>
  <c r="T12" i="1"/>
  <c r="P12" i="1"/>
  <c r="Q12" i="1" s="1"/>
  <c r="O12" i="1"/>
  <c r="K12" i="1"/>
  <c r="T11" i="1"/>
  <c r="P11" i="1"/>
  <c r="T10" i="1"/>
  <c r="P10" i="1"/>
  <c r="T9" i="1"/>
  <c r="P9" i="1"/>
  <c r="T8" i="1"/>
  <c r="P8" i="1"/>
  <c r="Q8" i="1" s="1"/>
  <c r="O8" i="1"/>
  <c r="K8" i="1"/>
  <c r="T7" i="1"/>
  <c r="P7" i="1"/>
  <c r="T6" i="1"/>
  <c r="P6" i="1"/>
  <c r="Q3" i="1" s="1"/>
  <c r="T5" i="1"/>
  <c r="P5" i="1"/>
  <c r="T4" i="1"/>
  <c r="P4" i="1"/>
  <c r="T3" i="1"/>
  <c r="P3" i="1"/>
  <c r="O3" i="1"/>
  <c r="K3" i="1"/>
  <c r="K14" i="1" s="1"/>
  <c r="G47" i="12" s="1"/>
  <c r="E2" i="13" s="1"/>
  <c r="T2" i="1"/>
  <c r="T14" i="1" s="1"/>
  <c r="Q2" i="1"/>
  <c r="P2" i="1"/>
  <c r="K2" i="1"/>
  <c r="L14" i="1" s="1"/>
  <c r="H47" i="12" s="1"/>
  <c r="N18" i="12" l="1"/>
  <c r="N18" i="11"/>
  <c r="E2" i="14"/>
  <c r="Q90" i="1"/>
  <c r="J49" i="12" s="1"/>
  <c r="G4" i="13" s="1"/>
  <c r="G4" i="14" s="1"/>
  <c r="E7" i="14"/>
  <c r="E15" i="13"/>
  <c r="N20" i="12"/>
  <c r="N20" i="11"/>
  <c r="Q60" i="1"/>
  <c r="J48" i="12" s="1"/>
  <c r="G3" i="13" s="1"/>
  <c r="G3" i="14" s="1"/>
  <c r="Q123" i="1"/>
  <c r="J50" i="12" s="1"/>
  <c r="G5" i="13" s="1"/>
  <c r="G5" i="14" s="1"/>
  <c r="F7" i="14"/>
  <c r="F15" i="13"/>
  <c r="F14" i="13"/>
  <c r="N4" i="12"/>
  <c r="N9" i="11"/>
  <c r="W25" i="2"/>
  <c r="N15" i="11"/>
  <c r="N25" i="12"/>
  <c r="N40" i="12"/>
  <c r="N30" i="11"/>
  <c r="G7" i="14"/>
  <c r="G27" i="14"/>
  <c r="F22" i="13"/>
  <c r="F21" i="13"/>
  <c r="F12" i="14"/>
  <c r="W162" i="1"/>
  <c r="Q2" i="11"/>
  <c r="J2" i="13" s="1"/>
  <c r="N22" i="11"/>
  <c r="N42" i="12"/>
  <c r="Q162" i="1"/>
  <c r="J51" i="12" s="1"/>
  <c r="G6" i="13" s="1"/>
  <c r="G6" i="14" s="1"/>
  <c r="N41" i="12"/>
  <c r="N31" i="11"/>
  <c r="Q14" i="1"/>
  <c r="J47" i="12" s="1"/>
  <c r="G2" i="13" s="1"/>
  <c r="W121" i="3"/>
  <c r="Q64" i="4"/>
  <c r="J17" i="12" s="1"/>
  <c r="G23" i="13" s="1"/>
  <c r="N48" i="12"/>
  <c r="N3" i="11"/>
  <c r="N4" i="11"/>
  <c r="N49" i="12"/>
  <c r="Q139" i="4"/>
  <c r="J19" i="12" s="1"/>
  <c r="G25" i="13" s="1"/>
  <c r="G19" i="14" s="1"/>
  <c r="P115" i="2"/>
  <c r="K62" i="2"/>
  <c r="G3" i="12" s="1"/>
  <c r="E10" i="13" s="1"/>
  <c r="E8" i="14" s="1"/>
  <c r="L94" i="2"/>
  <c r="H4" i="12" s="1"/>
  <c r="Q95" i="2"/>
  <c r="Q115" i="2" s="1"/>
  <c r="J5" i="12" s="1"/>
  <c r="G12" i="13" s="1"/>
  <c r="G10" i="14" s="1"/>
  <c r="L115" i="2"/>
  <c r="H5" i="12" s="1"/>
  <c r="L11" i="11"/>
  <c r="H13" i="13" s="1"/>
  <c r="H11" i="14" s="1"/>
  <c r="L6" i="12"/>
  <c r="P22" i="12"/>
  <c r="M22" i="12"/>
  <c r="M12" i="11"/>
  <c r="I16" i="13" s="1"/>
  <c r="O22" i="12"/>
  <c r="W18" i="3"/>
  <c r="P12" i="11"/>
  <c r="O12" i="11"/>
  <c r="Q12" i="11" s="1"/>
  <c r="J16" i="13" s="1"/>
  <c r="Q149" i="3"/>
  <c r="O64" i="4"/>
  <c r="I17" i="12" s="1"/>
  <c r="F23" i="13" s="1"/>
  <c r="T115" i="2"/>
  <c r="W115" i="2" s="1"/>
  <c r="E12" i="14"/>
  <c r="K121" i="3"/>
  <c r="G24" i="12" s="1"/>
  <c r="E18" i="13" s="1"/>
  <c r="E14" i="14" s="1"/>
  <c r="O17" i="12"/>
  <c r="P17" i="11"/>
  <c r="O17" i="11"/>
  <c r="Q17" i="11" s="1"/>
  <c r="J23" i="13" s="1"/>
  <c r="M17" i="11"/>
  <c r="I23" i="13" s="1"/>
  <c r="P17" i="12"/>
  <c r="M17" i="12"/>
  <c r="W64" i="4"/>
  <c r="Q74" i="4"/>
  <c r="Q87" i="4" s="1"/>
  <c r="J18" i="12" s="1"/>
  <c r="G24" i="13" s="1"/>
  <c r="G18" i="14" s="1"/>
  <c r="L193" i="4"/>
  <c r="H20" i="12" s="1"/>
  <c r="Q47" i="5"/>
  <c r="Q56" i="5" s="1"/>
  <c r="J44" i="12" s="1"/>
  <c r="G32" i="13" s="1"/>
  <c r="G24" i="14" s="1"/>
  <c r="L46" i="12"/>
  <c r="L26" i="11"/>
  <c r="H34" i="13" s="1"/>
  <c r="H26" i="14" s="1"/>
  <c r="L116" i="6"/>
  <c r="H40" i="12" s="1"/>
  <c r="K116" i="6"/>
  <c r="G40" i="12" s="1"/>
  <c r="E40" i="13" s="1"/>
  <c r="E30" i="14" s="1"/>
  <c r="L30" i="11"/>
  <c r="H40" i="13" s="1"/>
  <c r="H30" i="14" s="1"/>
  <c r="L40" i="12"/>
  <c r="Q32" i="7"/>
  <c r="Q50" i="7"/>
  <c r="L14" i="12"/>
  <c r="L34" i="11"/>
  <c r="H46" i="13" s="1"/>
  <c r="H34" i="14" s="1"/>
  <c r="L36" i="11"/>
  <c r="H48" i="13" s="1"/>
  <c r="H36" i="14" s="1"/>
  <c r="L16" i="12"/>
  <c r="T52" i="8"/>
  <c r="W52" i="8" s="1"/>
  <c r="Q83" i="8"/>
  <c r="L153" i="8"/>
  <c r="H9" i="12" s="1"/>
  <c r="Q99" i="8"/>
  <c r="L21" i="9"/>
  <c r="Q91" i="10"/>
  <c r="M11" i="13"/>
  <c r="M9" i="14" s="1"/>
  <c r="E47" i="11"/>
  <c r="E37" i="14"/>
  <c r="Q22" i="10"/>
  <c r="K15" i="13"/>
  <c r="K14" i="13"/>
  <c r="K7" i="14"/>
  <c r="Q16" i="5"/>
  <c r="J43" i="12" s="1"/>
  <c r="G31" i="13" s="1"/>
  <c r="G23" i="14" s="1"/>
  <c r="W14" i="1"/>
  <c r="U60" i="1"/>
  <c r="Q26" i="2"/>
  <c r="Q62" i="2" s="1"/>
  <c r="J3" i="12" s="1"/>
  <c r="G10" i="13" s="1"/>
  <c r="G8" i="14" s="1"/>
  <c r="L212" i="3"/>
  <c r="H26" i="12" s="1"/>
  <c r="K64" i="4"/>
  <c r="G17" i="12" s="1"/>
  <c r="E23" i="13" s="1"/>
  <c r="T139" i="4"/>
  <c r="Q141" i="4"/>
  <c r="Q200" i="4"/>
  <c r="I22" i="14"/>
  <c r="T138" i="5"/>
  <c r="L172" i="6"/>
  <c r="H41" i="12" s="1"/>
  <c r="K172" i="6"/>
  <c r="G41" i="12" s="1"/>
  <c r="E41" i="13" s="1"/>
  <c r="E31" i="14" s="1"/>
  <c r="Q2" i="7"/>
  <c r="Q197" i="8"/>
  <c r="L96" i="9"/>
  <c r="K73" i="10"/>
  <c r="Q86" i="10"/>
  <c r="O50" i="12"/>
  <c r="P5" i="11"/>
  <c r="O5" i="11"/>
  <c r="Q5" i="11" s="1"/>
  <c r="J5" i="13" s="1"/>
  <c r="J5" i="14" s="1"/>
  <c r="P50" i="12"/>
  <c r="M5" i="11"/>
  <c r="I5" i="13" s="1"/>
  <c r="I5" i="14" s="1"/>
  <c r="M50" i="12"/>
  <c r="L13" i="11"/>
  <c r="H17" i="13" s="1"/>
  <c r="H13" i="14" s="1"/>
  <c r="L23" i="12"/>
  <c r="L47" i="12"/>
  <c r="L2" i="11"/>
  <c r="H2" i="13" s="1"/>
  <c r="L49" i="12"/>
  <c r="L4" i="11"/>
  <c r="H4" i="13" s="1"/>
  <c r="H4" i="14" s="1"/>
  <c r="L51" i="12"/>
  <c r="L6" i="11"/>
  <c r="H6" i="13" s="1"/>
  <c r="H6" i="14" s="1"/>
  <c r="Q9" i="3"/>
  <c r="Q18" i="3" s="1"/>
  <c r="J22" i="12" s="1"/>
  <c r="G16" i="13" s="1"/>
  <c r="T46" i="3"/>
  <c r="W46" i="3" s="1"/>
  <c r="L26" i="12"/>
  <c r="L16" i="11"/>
  <c r="H20" i="13" s="1"/>
  <c r="H16" i="14" s="1"/>
  <c r="P19" i="12"/>
  <c r="M19" i="12"/>
  <c r="P19" i="11"/>
  <c r="O19" i="11"/>
  <c r="Q19" i="11" s="1"/>
  <c r="J25" i="13" s="1"/>
  <c r="J19" i="14" s="1"/>
  <c r="O19" i="12"/>
  <c r="M19" i="11"/>
  <c r="I25" i="13" s="1"/>
  <c r="I19" i="14" s="1"/>
  <c r="P49" i="12"/>
  <c r="O49" i="12"/>
  <c r="M49" i="12"/>
  <c r="P4" i="11"/>
  <c r="O4" i="11"/>
  <c r="M4" i="11"/>
  <c r="I4" i="13" s="1"/>
  <c r="I4" i="14" s="1"/>
  <c r="L50" i="12"/>
  <c r="L5" i="11"/>
  <c r="H5" i="13" s="1"/>
  <c r="H5" i="14" s="1"/>
  <c r="P51" i="12"/>
  <c r="O51" i="12"/>
  <c r="P6" i="11"/>
  <c r="M51" i="12"/>
  <c r="O6" i="11"/>
  <c r="Q6" i="11" s="1"/>
  <c r="J6" i="13" s="1"/>
  <c r="J6" i="14" s="1"/>
  <c r="M6" i="11"/>
  <c r="I6" i="13" s="1"/>
  <c r="I6" i="14" s="1"/>
  <c r="L5" i="12"/>
  <c r="K5" i="12"/>
  <c r="Q137" i="3"/>
  <c r="Q189" i="4"/>
  <c r="E22" i="14"/>
  <c r="K84" i="5"/>
  <c r="G45" i="12" s="1"/>
  <c r="E33" i="13" s="1"/>
  <c r="E25" i="14" s="1"/>
  <c r="Q132" i="5"/>
  <c r="L38" i="12"/>
  <c r="L28" i="11"/>
  <c r="H38" i="13" s="1"/>
  <c r="H28" i="14" s="1"/>
  <c r="P39" i="12"/>
  <c r="O39" i="12"/>
  <c r="M39" i="12"/>
  <c r="P29" i="11"/>
  <c r="O29" i="11"/>
  <c r="M29" i="11"/>
  <c r="I39" i="13" s="1"/>
  <c r="I29" i="14" s="1"/>
  <c r="W76" i="6"/>
  <c r="T153" i="8"/>
  <c r="Q160" i="8"/>
  <c r="O213" i="8"/>
  <c r="I11" i="12" s="1"/>
  <c r="F55" i="13" s="1"/>
  <c r="F41" i="14" s="1"/>
  <c r="Q22" i="9"/>
  <c r="O54" i="9"/>
  <c r="Q118" i="9"/>
  <c r="Q74" i="10"/>
  <c r="M12" i="14"/>
  <c r="P14" i="11"/>
  <c r="P47" i="12"/>
  <c r="O47" i="12"/>
  <c r="M47" i="12"/>
  <c r="M2" i="11"/>
  <c r="I2" i="13" s="1"/>
  <c r="P2" i="11"/>
  <c r="P48" i="12"/>
  <c r="O48" i="12"/>
  <c r="M48" i="12"/>
  <c r="O3" i="11"/>
  <c r="M3" i="11"/>
  <c r="I3" i="13" s="1"/>
  <c r="I3" i="14" s="1"/>
  <c r="W123" i="1"/>
  <c r="P25" i="2"/>
  <c r="P25" i="12"/>
  <c r="M25" i="12"/>
  <c r="P15" i="11"/>
  <c r="O15" i="11"/>
  <c r="M15" i="11"/>
  <c r="I19" i="13" s="1"/>
  <c r="I15" i="14" s="1"/>
  <c r="O25" i="12"/>
  <c r="Q162" i="3"/>
  <c r="Q51" i="4"/>
  <c r="L20" i="12"/>
  <c r="L20" i="11"/>
  <c r="H26" i="13" s="1"/>
  <c r="H20" i="14" s="1"/>
  <c r="L37" i="12"/>
  <c r="L27" i="11"/>
  <c r="H37" i="13" s="1"/>
  <c r="Q31" i="6"/>
  <c r="K76" i="6"/>
  <c r="G39" i="12" s="1"/>
  <c r="E39" i="13" s="1"/>
  <c r="E29" i="14" s="1"/>
  <c r="Q98" i="6"/>
  <c r="O31" i="7"/>
  <c r="I12" i="12" s="1"/>
  <c r="F44" i="13" s="1"/>
  <c r="T93" i="7"/>
  <c r="W93" i="7" s="1"/>
  <c r="Q189" i="8"/>
  <c r="Q213" i="8" s="1"/>
  <c r="J11" i="12" s="1"/>
  <c r="G55" i="13" s="1"/>
  <c r="G41" i="14" s="1"/>
  <c r="Q96" i="9"/>
  <c r="L122" i="10"/>
  <c r="K122" i="10"/>
  <c r="L23" i="11"/>
  <c r="H31" i="13" s="1"/>
  <c r="H23" i="14" s="1"/>
  <c r="L43" i="12"/>
  <c r="O84" i="5"/>
  <c r="I45" i="12" s="1"/>
  <c r="F33" i="13" s="1"/>
  <c r="F25" i="14" s="1"/>
  <c r="Q104" i="5"/>
  <c r="L46" i="6"/>
  <c r="H38" i="12" s="1"/>
  <c r="O76" i="6"/>
  <c r="I39" i="12" s="1"/>
  <c r="F39" i="13" s="1"/>
  <c r="F29" i="14" s="1"/>
  <c r="O116" i="6"/>
  <c r="I40" i="12" s="1"/>
  <c r="F40" i="13" s="1"/>
  <c r="F30" i="14" s="1"/>
  <c r="Q93" i="6"/>
  <c r="Q116" i="6" s="1"/>
  <c r="J40" i="12" s="1"/>
  <c r="G40" i="13" s="1"/>
  <c r="G30" i="14" s="1"/>
  <c r="L31" i="7"/>
  <c r="H12" i="12" s="1"/>
  <c r="K31" i="7"/>
  <c r="G12" i="12" s="1"/>
  <c r="E44" i="13" s="1"/>
  <c r="Q20" i="7"/>
  <c r="Q41" i="7"/>
  <c r="L117" i="7"/>
  <c r="H16" i="12" s="1"/>
  <c r="K117" i="7"/>
  <c r="G16" i="12" s="1"/>
  <c r="E48" i="13" s="1"/>
  <c r="E36" i="14" s="1"/>
  <c r="Q102" i="7"/>
  <c r="Q129" i="8"/>
  <c r="N10" i="12"/>
  <c r="N40" i="11"/>
  <c r="W213" i="8"/>
  <c r="Q23" i="10"/>
  <c r="Q44" i="10" s="1"/>
  <c r="Q103" i="10"/>
  <c r="L10" i="11"/>
  <c r="H12" i="13" s="1"/>
  <c r="H10" i="14" s="1"/>
  <c r="Q117" i="7"/>
  <c r="J16" i="12" s="1"/>
  <c r="G48" i="13" s="1"/>
  <c r="G36" i="14" s="1"/>
  <c r="D47" i="11"/>
  <c r="L10" i="13"/>
  <c r="L8" i="14" s="1"/>
  <c r="L17" i="11"/>
  <c r="H23" i="13" s="1"/>
  <c r="L17" i="12"/>
  <c r="P40" i="12"/>
  <c r="M40" i="12"/>
  <c r="P30" i="11"/>
  <c r="O30" i="11"/>
  <c r="Q30" i="11" s="1"/>
  <c r="J40" i="13" s="1"/>
  <c r="J30" i="14" s="1"/>
  <c r="O40" i="12"/>
  <c r="M30" i="11"/>
  <c r="I40" i="13" s="1"/>
  <c r="I30" i="14" s="1"/>
  <c r="K123" i="1"/>
  <c r="G50" i="12" s="1"/>
  <c r="E5" i="13" s="1"/>
  <c r="E5" i="14" s="1"/>
  <c r="L3" i="12"/>
  <c r="L8" i="11"/>
  <c r="H10" i="13" s="1"/>
  <c r="H8" i="14" s="1"/>
  <c r="Q84" i="2"/>
  <c r="M4" i="12"/>
  <c r="P4" i="12"/>
  <c r="O4" i="12"/>
  <c r="P9" i="11"/>
  <c r="O9" i="11"/>
  <c r="Q9" i="11" s="1"/>
  <c r="J11" i="13" s="1"/>
  <c r="J9" i="14" s="1"/>
  <c r="M9" i="11"/>
  <c r="I11" i="13" s="1"/>
  <c r="I9" i="14" s="1"/>
  <c r="M5" i="12"/>
  <c r="P10" i="11"/>
  <c r="P5" i="12"/>
  <c r="O10" i="11"/>
  <c r="O5" i="12"/>
  <c r="M10" i="11"/>
  <c r="I12" i="13" s="1"/>
  <c r="I10" i="14" s="1"/>
  <c r="L12" i="11"/>
  <c r="H16" i="13" s="1"/>
  <c r="L22" i="12"/>
  <c r="Q94" i="3"/>
  <c r="Q121" i="3" s="1"/>
  <c r="J24" i="12" s="1"/>
  <c r="G18" i="13" s="1"/>
  <c r="G14" i="14" s="1"/>
  <c r="L19" i="12"/>
  <c r="L19" i="11"/>
  <c r="H25" i="13" s="1"/>
  <c r="H19" i="14" s="1"/>
  <c r="O243" i="4"/>
  <c r="I21" i="12" s="1"/>
  <c r="F27" i="13" s="1"/>
  <c r="F21" i="14" s="1"/>
  <c r="L21" i="12"/>
  <c r="L21" i="11"/>
  <c r="H27" i="13" s="1"/>
  <c r="H21" i="14" s="1"/>
  <c r="O56" i="5"/>
  <c r="I44" i="12" s="1"/>
  <c r="F32" i="13" s="1"/>
  <c r="F24" i="14" s="1"/>
  <c r="Q97" i="5"/>
  <c r="Q172" i="6"/>
  <c r="J41" i="12" s="1"/>
  <c r="G41" i="13" s="1"/>
  <c r="G31" i="14" s="1"/>
  <c r="P34" i="11"/>
  <c r="M34" i="11"/>
  <c r="I46" i="13" s="1"/>
  <c r="I34" i="14" s="1"/>
  <c r="P14" i="12"/>
  <c r="O14" i="12"/>
  <c r="M14" i="12"/>
  <c r="W72" i="7"/>
  <c r="O34" i="11"/>
  <c r="Q34" i="11" s="1"/>
  <c r="J46" i="13" s="1"/>
  <c r="J34" i="14" s="1"/>
  <c r="T117" i="7"/>
  <c r="W117" i="7" s="1"/>
  <c r="M16" i="12"/>
  <c r="O36" i="11"/>
  <c r="Q36" i="11" s="1"/>
  <c r="J48" i="13" s="1"/>
  <c r="J36" i="14" s="1"/>
  <c r="M36" i="11"/>
  <c r="I48" i="13" s="1"/>
  <c r="I36" i="14" s="1"/>
  <c r="P16" i="12"/>
  <c r="O16" i="12"/>
  <c r="P36" i="11"/>
  <c r="L2" i="12"/>
  <c r="L7" i="11"/>
  <c r="H9" i="13" s="1"/>
  <c r="P3" i="12"/>
  <c r="P8" i="11"/>
  <c r="O8" i="11"/>
  <c r="O3" i="12"/>
  <c r="M8" i="11"/>
  <c r="I10" i="13" s="1"/>
  <c r="I8" i="14" s="1"/>
  <c r="M3" i="12"/>
  <c r="W62" i="2"/>
  <c r="L161" i="3"/>
  <c r="H25" i="12" s="1"/>
  <c r="W139" i="4"/>
  <c r="Q194" i="4"/>
  <c r="Q243" i="4" s="1"/>
  <c r="J21" i="12" s="1"/>
  <c r="G27" i="13" s="1"/>
  <c r="G21" i="14" s="1"/>
  <c r="L42" i="12"/>
  <c r="L22" i="11"/>
  <c r="H30" i="13" s="1"/>
  <c r="T84" i="5"/>
  <c r="W84" i="5" s="1"/>
  <c r="Q62" i="5"/>
  <c r="Q84" i="5" s="1"/>
  <c r="J45" i="12" s="1"/>
  <c r="G33" i="13" s="1"/>
  <c r="G25" i="14" s="1"/>
  <c r="Q21" i="6"/>
  <c r="Q46" i="6" s="1"/>
  <c r="J38" i="12" s="1"/>
  <c r="G38" i="13" s="1"/>
  <c r="Q40" i="6"/>
  <c r="T31" i="7"/>
  <c r="W31" i="7" s="1"/>
  <c r="T56" i="7"/>
  <c r="Q51" i="10"/>
  <c r="P3" i="11"/>
  <c r="Q88" i="2"/>
  <c r="Q94" i="2" s="1"/>
  <c r="J4" i="12" s="1"/>
  <c r="G11" i="13" s="1"/>
  <c r="G9" i="14" s="1"/>
  <c r="Q130" i="3"/>
  <c r="Q161" i="3" s="1"/>
  <c r="J25" i="12" s="1"/>
  <c r="G19" i="13" s="1"/>
  <c r="G15" i="14" s="1"/>
  <c r="Q169" i="3"/>
  <c r="K139" i="4"/>
  <c r="G19" i="12" s="1"/>
  <c r="E25" i="13" s="1"/>
  <c r="E19" i="14" s="1"/>
  <c r="P43" i="12"/>
  <c r="M43" i="12"/>
  <c r="M23" i="11"/>
  <c r="I31" i="13" s="1"/>
  <c r="I23" i="14" s="1"/>
  <c r="O43" i="12"/>
  <c r="P23" i="11"/>
  <c r="O23" i="11"/>
  <c r="W16" i="5"/>
  <c r="K153" i="8"/>
  <c r="G9" i="12" s="1"/>
  <c r="E53" i="13" s="1"/>
  <c r="E39" i="14" s="1"/>
  <c r="K176" i="8"/>
  <c r="G10" i="12" s="1"/>
  <c r="E54" i="13" s="1"/>
  <c r="E40" i="14" s="1"/>
  <c r="L121" i="9"/>
  <c r="K121" i="9"/>
  <c r="Q73" i="10"/>
  <c r="L73" i="10"/>
  <c r="P2" i="12"/>
  <c r="O2" i="12"/>
  <c r="M2" i="12"/>
  <c r="P7" i="11"/>
  <c r="O7" i="11"/>
  <c r="M7" i="11"/>
  <c r="I9" i="13" s="1"/>
  <c r="P24" i="12"/>
  <c r="O24" i="12"/>
  <c r="O14" i="11"/>
  <c r="Q14" i="11" s="1"/>
  <c r="J18" i="13" s="1"/>
  <c r="J14" i="14" s="1"/>
  <c r="M14" i="11"/>
  <c r="I18" i="13" s="1"/>
  <c r="I14" i="14" s="1"/>
  <c r="M24" i="12"/>
  <c r="P18" i="12"/>
  <c r="O18" i="12"/>
  <c r="M18" i="12"/>
  <c r="P18" i="11"/>
  <c r="O18" i="11"/>
  <c r="M18" i="11"/>
  <c r="I24" i="13" s="1"/>
  <c r="I18" i="14" s="1"/>
  <c r="Q9" i="5"/>
  <c r="J42" i="12" s="1"/>
  <c r="G30" i="13" s="1"/>
  <c r="T56" i="5"/>
  <c r="W56" i="5" s="1"/>
  <c r="Q73" i="5"/>
  <c r="O138" i="5"/>
  <c r="I46" i="12" s="1"/>
  <c r="F34" i="13" s="1"/>
  <c r="F26" i="14" s="1"/>
  <c r="Q92" i="5"/>
  <c r="Q138" i="5" s="1"/>
  <c r="J46" i="12" s="1"/>
  <c r="G34" i="13" s="1"/>
  <c r="G26" i="14" s="1"/>
  <c r="Q117" i="5"/>
  <c r="Q47" i="6"/>
  <c r="Q76" i="6" s="1"/>
  <c r="J39" i="12" s="1"/>
  <c r="G39" i="13" s="1"/>
  <c r="G29" i="14" s="1"/>
  <c r="Q153" i="6"/>
  <c r="O12" i="12"/>
  <c r="P12" i="12"/>
  <c r="O32" i="11"/>
  <c r="Q32" i="11" s="1"/>
  <c r="J44" i="13" s="1"/>
  <c r="M12" i="12"/>
  <c r="M32" i="11"/>
  <c r="I44" i="13" s="1"/>
  <c r="P32" i="11"/>
  <c r="Q2" i="8"/>
  <c r="Q52" i="8" s="1"/>
  <c r="J7" i="12" s="1"/>
  <c r="G51" i="13" s="1"/>
  <c r="N38" i="11"/>
  <c r="N8" i="12"/>
  <c r="Q87" i="8"/>
  <c r="Q136" i="8"/>
  <c r="Q165" i="8"/>
  <c r="Q206" i="8"/>
  <c r="L41" i="11"/>
  <c r="H55" i="13" s="1"/>
  <c r="H41" i="14" s="1"/>
  <c r="L11" i="12"/>
  <c r="L54" i="9"/>
  <c r="Q121" i="9"/>
  <c r="K44" i="10"/>
  <c r="L44" i="10" s="1"/>
  <c r="N29" i="13"/>
  <c r="N28" i="13"/>
  <c r="N17" i="14"/>
  <c r="O24" i="11"/>
  <c r="Q24" i="11" s="1"/>
  <c r="J32" i="13" s="1"/>
  <c r="J24" i="14" s="1"/>
  <c r="P25" i="11"/>
  <c r="L39" i="13"/>
  <c r="L29" i="14" s="1"/>
  <c r="F51" i="11"/>
  <c r="M35" i="11"/>
  <c r="I47" i="13" s="1"/>
  <c r="I35" i="14" s="1"/>
  <c r="K37" i="14"/>
  <c r="K56" i="13"/>
  <c r="K57" i="13"/>
  <c r="M38" i="11"/>
  <c r="I52" i="13" s="1"/>
  <c r="I38" i="14" s="1"/>
  <c r="M41" i="11"/>
  <c r="I55" i="13" s="1"/>
  <c r="I41" i="14" s="1"/>
  <c r="F47" i="11"/>
  <c r="H49" i="11"/>
  <c r="H51" i="11"/>
  <c r="J53" i="11"/>
  <c r="Q7" i="13"/>
  <c r="Q8" i="13"/>
  <c r="C8" i="13"/>
  <c r="P15" i="13"/>
  <c r="P14" i="13"/>
  <c r="W46" i="6"/>
  <c r="M31" i="11"/>
  <c r="I41" i="13" s="1"/>
  <c r="I31" i="14" s="1"/>
  <c r="O41" i="12"/>
  <c r="J12" i="8"/>
  <c r="L14" i="13"/>
  <c r="L7" i="14"/>
  <c r="L9" i="11"/>
  <c r="H11" i="13" s="1"/>
  <c r="H9" i="14" s="1"/>
  <c r="P13" i="11"/>
  <c r="Q13" i="11" s="1"/>
  <c r="J17" i="13" s="1"/>
  <c r="J13" i="14" s="1"/>
  <c r="K28" i="13"/>
  <c r="K17" i="14"/>
  <c r="K29" i="13"/>
  <c r="E49" i="11"/>
  <c r="M25" i="13"/>
  <c r="M19" i="14" s="1"/>
  <c r="M21" i="11"/>
  <c r="I27" i="13" s="1"/>
  <c r="I21" i="14" s="1"/>
  <c r="P24" i="11"/>
  <c r="N43" i="13"/>
  <c r="N42" i="13"/>
  <c r="N27" i="14"/>
  <c r="O31" i="11"/>
  <c r="O35" i="11"/>
  <c r="Q35" i="11" s="1"/>
  <c r="J47" i="13" s="1"/>
  <c r="J35" i="14" s="1"/>
  <c r="L37" i="14"/>
  <c r="L56" i="13"/>
  <c r="L57" i="13"/>
  <c r="J47" i="11"/>
  <c r="J49" i="11"/>
  <c r="K51" i="11"/>
  <c r="L45" i="12"/>
  <c r="C14" i="13"/>
  <c r="P42" i="12"/>
  <c r="O42" i="12"/>
  <c r="M42" i="12"/>
  <c r="L15" i="12"/>
  <c r="L35" i="11"/>
  <c r="H47" i="13" s="1"/>
  <c r="H35" i="14" s="1"/>
  <c r="P11" i="12"/>
  <c r="M11" i="12"/>
  <c r="K54" i="9"/>
  <c r="O68" i="9"/>
  <c r="M15" i="13"/>
  <c r="M7" i="14"/>
  <c r="O11" i="11"/>
  <c r="L23" i="13"/>
  <c r="B49" i="11"/>
  <c r="M20" i="11"/>
  <c r="I26" i="13" s="1"/>
  <c r="I20" i="14" s="1"/>
  <c r="N21" i="11"/>
  <c r="O22" i="11"/>
  <c r="Q22" i="11" s="1"/>
  <c r="J30" i="13" s="1"/>
  <c r="K27" i="14"/>
  <c r="K43" i="13"/>
  <c r="K42" i="13"/>
  <c r="L29" i="11"/>
  <c r="H39" i="13" s="1"/>
  <c r="H29" i="14" s="1"/>
  <c r="P31" i="11"/>
  <c r="P35" i="11"/>
  <c r="M37" i="14"/>
  <c r="O41" i="11"/>
  <c r="K47" i="11"/>
  <c r="K49" i="11"/>
  <c r="B52" i="11"/>
  <c r="L13" i="12"/>
  <c r="M23" i="12"/>
  <c r="M38" i="12"/>
  <c r="P11" i="11"/>
  <c r="M29" i="13"/>
  <c r="M17" i="14"/>
  <c r="M28" i="13"/>
  <c r="L18" i="11"/>
  <c r="H24" i="13" s="1"/>
  <c r="H18" i="14" s="1"/>
  <c r="O21" i="11"/>
  <c r="P22" i="11"/>
  <c r="L27" i="14"/>
  <c r="L43" i="13"/>
  <c r="L37" i="11"/>
  <c r="H51" i="13" s="1"/>
  <c r="L40" i="11"/>
  <c r="H54" i="13" s="1"/>
  <c r="H40" i="14" s="1"/>
  <c r="P41" i="11"/>
  <c r="C48" i="11"/>
  <c r="D50" i="11"/>
  <c r="M7" i="12"/>
  <c r="M9" i="12"/>
  <c r="N21" i="12"/>
  <c r="P23" i="12"/>
  <c r="P38" i="12"/>
  <c r="W120" i="2"/>
  <c r="W12" i="6"/>
  <c r="K46" i="6"/>
  <c r="G38" i="12" s="1"/>
  <c r="E38" i="13" s="1"/>
  <c r="E28" i="14" s="1"/>
  <c r="O33" i="11"/>
  <c r="Q33" i="11" s="1"/>
  <c r="J45" i="13" s="1"/>
  <c r="J33" i="14" s="1"/>
  <c r="P13" i="12"/>
  <c r="O13" i="12"/>
  <c r="P8" i="12"/>
  <c r="M8" i="12"/>
  <c r="O38" i="11"/>
  <c r="Q38" i="11" s="1"/>
  <c r="J52" i="13" s="1"/>
  <c r="J38" i="14" s="1"/>
  <c r="W153" i="8"/>
  <c r="N2" i="14"/>
  <c r="N8" i="13"/>
  <c r="N7" i="13"/>
  <c r="H46" i="11"/>
  <c r="H54" i="11" s="1"/>
  <c r="M5" i="13"/>
  <c r="M5" i="14" s="1"/>
  <c r="L19" i="13"/>
  <c r="L15" i="14" s="1"/>
  <c r="J48" i="11"/>
  <c r="O20" i="11"/>
  <c r="Q20" i="11" s="1"/>
  <c r="J26" i="13" s="1"/>
  <c r="J20" i="14" s="1"/>
  <c r="P21" i="11"/>
  <c r="M42" i="13"/>
  <c r="M27" i="14"/>
  <c r="M43" i="13"/>
  <c r="M28" i="11"/>
  <c r="I38" i="13" s="1"/>
  <c r="I28" i="14" s="1"/>
  <c r="N49" i="13"/>
  <c r="N32" i="14"/>
  <c r="N50" i="13"/>
  <c r="C46" i="11"/>
  <c r="D48" i="11"/>
  <c r="F50" i="11"/>
  <c r="O11" i="12"/>
  <c r="N13" i="12"/>
  <c r="O15" i="12"/>
  <c r="N26" i="12"/>
  <c r="P39" i="11"/>
  <c r="O39" i="11"/>
  <c r="K2" i="14"/>
  <c r="K7" i="13"/>
  <c r="K8" i="13"/>
  <c r="D46" i="11"/>
  <c r="L3" i="13"/>
  <c r="L3" i="14" s="1"/>
  <c r="N12" i="14"/>
  <c r="N22" i="13"/>
  <c r="N21" i="13"/>
  <c r="M19" i="13"/>
  <c r="M15" i="14" s="1"/>
  <c r="H48" i="11"/>
  <c r="P20" i="11"/>
  <c r="J50" i="11"/>
  <c r="L33" i="13"/>
  <c r="L25" i="14" s="1"/>
  <c r="K32" i="14"/>
  <c r="K49" i="13"/>
  <c r="K50" i="13"/>
  <c r="M45" i="13"/>
  <c r="M33" i="14" s="1"/>
  <c r="C52" i="11"/>
  <c r="E46" i="11"/>
  <c r="E48" i="11"/>
  <c r="H50" i="11"/>
  <c r="P9" i="12"/>
  <c r="P15" i="12"/>
  <c r="L24" i="12"/>
  <c r="O26" i="12"/>
  <c r="K82" i="8"/>
  <c r="G8" i="12" s="1"/>
  <c r="E52" i="13" s="1"/>
  <c r="E38" i="14" s="1"/>
  <c r="O10" i="12"/>
  <c r="M10" i="12"/>
  <c r="P40" i="11"/>
  <c r="L2" i="13"/>
  <c r="B46" i="11"/>
  <c r="K12" i="14"/>
  <c r="K22" i="13"/>
  <c r="K21" i="13"/>
  <c r="L15" i="11"/>
  <c r="H19" i="13" s="1"/>
  <c r="H15" i="14" s="1"/>
  <c r="M16" i="11"/>
  <c r="I20" i="13" s="1"/>
  <c r="I16" i="14" s="1"/>
  <c r="N22" i="14"/>
  <c r="N36" i="13"/>
  <c r="N35" i="13"/>
  <c r="M27" i="11"/>
  <c r="I37" i="13" s="1"/>
  <c r="O28" i="11"/>
  <c r="L32" i="14"/>
  <c r="M33" i="11"/>
  <c r="I45" i="13" s="1"/>
  <c r="I33" i="14" s="1"/>
  <c r="M48" i="13"/>
  <c r="M36" i="14" s="1"/>
  <c r="K52" i="11"/>
  <c r="L39" i="11"/>
  <c r="H53" i="13" s="1"/>
  <c r="H39" i="14" s="1"/>
  <c r="O40" i="11"/>
  <c r="Q40" i="11" s="1"/>
  <c r="J54" i="13" s="1"/>
  <c r="J40" i="14" s="1"/>
  <c r="P26" i="12"/>
  <c r="M41" i="12"/>
  <c r="F8" i="13"/>
  <c r="M45" i="12"/>
  <c r="P45" i="12"/>
  <c r="W138" i="5"/>
  <c r="K12" i="6"/>
  <c r="G37" i="12" s="1"/>
  <c r="E37" i="13" s="1"/>
  <c r="P7" i="12"/>
  <c r="O7" i="12"/>
  <c r="P37" i="11"/>
  <c r="Q37" i="11" s="1"/>
  <c r="J51" i="13" s="1"/>
  <c r="M37" i="11"/>
  <c r="I51" i="13" s="1"/>
  <c r="K21" i="9"/>
  <c r="M2" i="14"/>
  <c r="M8" i="13"/>
  <c r="M7" i="13"/>
  <c r="B48" i="11"/>
  <c r="L16" i="13"/>
  <c r="N16" i="11"/>
  <c r="K22" i="14"/>
  <c r="K36" i="13"/>
  <c r="K35" i="13"/>
  <c r="M32" i="13"/>
  <c r="M24" i="14" s="1"/>
  <c r="E50" i="11"/>
  <c r="P28" i="11"/>
  <c r="M49" i="13"/>
  <c r="M32" i="14"/>
  <c r="N33" i="11"/>
  <c r="M39" i="11"/>
  <c r="I53" i="13" s="1"/>
  <c r="I39" i="14" s="1"/>
  <c r="J46" i="11"/>
  <c r="K54" i="11" s="1"/>
  <c r="K48" i="11"/>
  <c r="B51" i="11"/>
  <c r="B53" i="11"/>
  <c r="F43" i="13"/>
  <c r="F27" i="14"/>
  <c r="F42" i="13"/>
  <c r="P41" i="12"/>
  <c r="D15" i="13"/>
  <c r="O21" i="12"/>
  <c r="M21" i="12"/>
  <c r="O46" i="12"/>
  <c r="P46" i="12"/>
  <c r="M46" i="12"/>
  <c r="O16" i="11"/>
  <c r="L30" i="13"/>
  <c r="B50" i="11"/>
  <c r="M31" i="13"/>
  <c r="M23" i="14" s="1"/>
  <c r="C50" i="11"/>
  <c r="L24" i="11"/>
  <c r="H32" i="13" s="1"/>
  <c r="H24" i="14" s="1"/>
  <c r="M25" i="11"/>
  <c r="I33" i="13" s="1"/>
  <c r="I25" i="14" s="1"/>
  <c r="O27" i="11"/>
  <c r="Q27" i="11" s="1"/>
  <c r="J37" i="13" s="1"/>
  <c r="L32" i="11"/>
  <c r="H44" i="13" s="1"/>
  <c r="P33" i="11"/>
  <c r="K46" i="11"/>
  <c r="C49" i="11"/>
  <c r="C51" i="11"/>
  <c r="D53" i="11"/>
  <c r="M6" i="12"/>
  <c r="L8" i="12"/>
  <c r="M20" i="12"/>
  <c r="F35" i="13"/>
  <c r="F36" i="13"/>
  <c r="F22" i="14"/>
  <c r="M13" i="11"/>
  <c r="I17" i="13" s="1"/>
  <c r="I13" i="14" s="1"/>
  <c r="P16" i="11"/>
  <c r="M22" i="14"/>
  <c r="M24" i="11"/>
  <c r="I32" i="13" s="1"/>
  <c r="I24" i="14" s="1"/>
  <c r="O26" i="11"/>
  <c r="P27" i="11"/>
  <c r="L47" i="13"/>
  <c r="L35" i="14" s="1"/>
  <c r="J52" i="11"/>
  <c r="M52" i="13"/>
  <c r="M38" i="14" s="1"/>
  <c r="C53" i="11"/>
  <c r="B47" i="11"/>
  <c r="D49" i="11"/>
  <c r="D51" i="11"/>
  <c r="E53" i="11"/>
  <c r="P6" i="12"/>
  <c r="O20" i="12"/>
  <c r="O37" i="12"/>
  <c r="M44" i="12"/>
  <c r="S7" i="13"/>
  <c r="O15" i="13"/>
  <c r="N7" i="14"/>
  <c r="N14" i="13"/>
  <c r="N15" i="13"/>
  <c r="M12" i="13"/>
  <c r="M10" i="14" s="1"/>
  <c r="H47" i="11"/>
  <c r="O25" i="11"/>
  <c r="Q25" i="11" s="1"/>
  <c r="J33" i="13" s="1"/>
  <c r="J25" i="14" s="1"/>
  <c r="P26" i="11"/>
  <c r="L40" i="13"/>
  <c r="L30" i="14" s="1"/>
  <c r="J51" i="11"/>
  <c r="N37" i="14"/>
  <c r="N56" i="13"/>
  <c r="N57" i="13"/>
  <c r="C47" i="11"/>
  <c r="F49" i="11"/>
  <c r="O8" i="12"/>
  <c r="P10" i="12"/>
  <c r="P37" i="12"/>
  <c r="P44" i="12"/>
  <c r="P7" i="13"/>
  <c r="O14" i="13"/>
  <c r="C22" i="13"/>
  <c r="C21" i="13"/>
  <c r="C13" i="14"/>
  <c r="P29" i="13"/>
  <c r="C36" i="13"/>
  <c r="C57" i="13"/>
  <c r="Q14" i="13"/>
  <c r="D21" i="13"/>
  <c r="D22" i="13"/>
  <c r="C17" i="14"/>
  <c r="C29" i="13"/>
  <c r="C28" i="13"/>
  <c r="P36" i="13"/>
  <c r="Q35" i="13"/>
  <c r="Q36" i="13"/>
  <c r="D8" i="14"/>
  <c r="D14" i="13"/>
  <c r="C15" i="13"/>
  <c r="R29" i="13"/>
  <c r="C35" i="13"/>
  <c r="F57" i="13"/>
  <c r="R14" i="13"/>
  <c r="S35" i="13"/>
  <c r="O42" i="13"/>
  <c r="O43" i="13"/>
  <c r="D49" i="13"/>
  <c r="S56" i="13"/>
  <c r="S14" i="13"/>
  <c r="S28" i="13"/>
  <c r="R35" i="13"/>
  <c r="R36" i="13"/>
  <c r="O36" i="13"/>
  <c r="F53" i="11"/>
  <c r="O8" i="13"/>
  <c r="C7" i="13"/>
  <c r="R22" i="13"/>
  <c r="D18" i="14"/>
  <c r="D29" i="13"/>
  <c r="D28" i="13"/>
  <c r="D8" i="13"/>
  <c r="D7" i="13"/>
  <c r="S21" i="13"/>
  <c r="O21" i="13"/>
  <c r="D22" i="14"/>
  <c r="D36" i="13"/>
  <c r="P42" i="13"/>
  <c r="P43" i="13"/>
  <c r="D2" i="14"/>
  <c r="F37" i="14"/>
  <c r="P21" i="13"/>
  <c r="F2" i="14"/>
  <c r="F7" i="13"/>
  <c r="C27" i="14"/>
  <c r="C42" i="13"/>
  <c r="C43" i="13"/>
  <c r="R42" i="13"/>
  <c r="S43" i="13"/>
  <c r="S49" i="13"/>
  <c r="Q57" i="13"/>
  <c r="O29" i="13"/>
  <c r="P56" i="13"/>
  <c r="Q43" i="13"/>
  <c r="C49" i="13"/>
  <c r="C37" i="14"/>
  <c r="C56" i="13"/>
  <c r="Q42" i="13"/>
  <c r="Q50" i="13"/>
  <c r="R57" i="13"/>
  <c r="R50" i="13"/>
  <c r="S57" i="13"/>
  <c r="D56" i="13"/>
  <c r="J37" i="14" l="1"/>
  <c r="G12" i="14"/>
  <c r="G28" i="14"/>
  <c r="G42" i="13"/>
  <c r="G43" i="13"/>
  <c r="J49" i="13"/>
  <c r="J50" i="13"/>
  <c r="J32" i="14"/>
  <c r="E54" i="11"/>
  <c r="Q41" i="11"/>
  <c r="J55" i="13" s="1"/>
  <c r="J41" i="14" s="1"/>
  <c r="N38" i="12"/>
  <c r="N28" i="11"/>
  <c r="N8" i="11"/>
  <c r="N3" i="12"/>
  <c r="H12" i="14"/>
  <c r="H21" i="13"/>
  <c r="H22" i="13"/>
  <c r="N35" i="11"/>
  <c r="N15" i="12"/>
  <c r="Q122" i="10"/>
  <c r="E57" i="13"/>
  <c r="C54" i="11"/>
  <c r="M56" i="13"/>
  <c r="N32" i="11"/>
  <c r="N12" i="12"/>
  <c r="F32" i="14"/>
  <c r="F50" i="13"/>
  <c r="F49" i="13"/>
  <c r="Q4" i="11"/>
  <c r="J4" i="13" s="1"/>
  <c r="J4" i="14" s="1"/>
  <c r="E17" i="14"/>
  <c r="E29" i="13"/>
  <c r="E28" i="13"/>
  <c r="E21" i="13"/>
  <c r="I12" i="14"/>
  <c r="I21" i="13"/>
  <c r="I22" i="13"/>
  <c r="E27" i="14"/>
  <c r="E42" i="13"/>
  <c r="E43" i="13"/>
  <c r="M57" i="13"/>
  <c r="G37" i="14"/>
  <c r="H17" i="14"/>
  <c r="H29" i="13"/>
  <c r="H28" i="13"/>
  <c r="Q15" i="11"/>
  <c r="J19" i="13" s="1"/>
  <c r="J15" i="14" s="1"/>
  <c r="Q31" i="7"/>
  <c r="J12" i="12" s="1"/>
  <c r="G44" i="13" s="1"/>
  <c r="E56" i="13"/>
  <c r="E22" i="13"/>
  <c r="N2" i="12"/>
  <c r="N7" i="11"/>
  <c r="E14" i="13"/>
  <c r="N26" i="11"/>
  <c r="N46" i="12"/>
  <c r="L17" i="14"/>
  <c r="L29" i="13"/>
  <c r="L28" i="13"/>
  <c r="Q31" i="11"/>
  <c r="J41" i="13" s="1"/>
  <c r="J31" i="14" s="1"/>
  <c r="Q10" i="11"/>
  <c r="J12" i="13" s="1"/>
  <c r="J10" i="14" s="1"/>
  <c r="I2" i="14"/>
  <c r="I8" i="13"/>
  <c r="I7" i="13"/>
  <c r="Q54" i="9"/>
  <c r="Q68" i="9"/>
  <c r="N23" i="12"/>
  <c r="N13" i="11"/>
  <c r="H32" i="14"/>
  <c r="H49" i="13"/>
  <c r="H50" i="13"/>
  <c r="M50" i="13"/>
  <c r="L49" i="13"/>
  <c r="Q39" i="11"/>
  <c r="J53" i="13" s="1"/>
  <c r="J39" i="14" s="1"/>
  <c r="N37" i="12"/>
  <c r="N27" i="11"/>
  <c r="H57" i="13"/>
  <c r="H37" i="14"/>
  <c r="H56" i="13"/>
  <c r="M14" i="13"/>
  <c r="Q11" i="11"/>
  <c r="J13" i="13" s="1"/>
  <c r="J11" i="14" s="1"/>
  <c r="I50" i="13"/>
  <c r="I49" i="13"/>
  <c r="I32" i="14"/>
  <c r="N44" i="12"/>
  <c r="N24" i="11"/>
  <c r="Q8" i="11"/>
  <c r="J10" i="13" s="1"/>
  <c r="J8" i="14" s="1"/>
  <c r="N16" i="12"/>
  <c r="N36" i="11"/>
  <c r="L3" i="11"/>
  <c r="H3" i="13" s="1"/>
  <c r="H3" i="14" s="1"/>
  <c r="L48" i="12"/>
  <c r="N17" i="12"/>
  <c r="N17" i="11"/>
  <c r="N5" i="12"/>
  <c r="N10" i="11"/>
  <c r="L12" i="14"/>
  <c r="L22" i="13"/>
  <c r="L21" i="13"/>
  <c r="Q26" i="11"/>
  <c r="J34" i="13" s="1"/>
  <c r="J26" i="14" s="1"/>
  <c r="N6" i="12"/>
  <c r="N11" i="11"/>
  <c r="L42" i="13"/>
  <c r="G35" i="13"/>
  <c r="G22" i="14"/>
  <c r="G36" i="13"/>
  <c r="N45" i="12"/>
  <c r="N25" i="11"/>
  <c r="H27" i="14"/>
  <c r="H42" i="13"/>
  <c r="H43" i="13"/>
  <c r="Q176" i="8"/>
  <c r="J10" i="12" s="1"/>
  <c r="G54" i="13" s="1"/>
  <c r="G40" i="14" s="1"/>
  <c r="N47" i="12"/>
  <c r="N2" i="11"/>
  <c r="Q56" i="7"/>
  <c r="J13" i="12" s="1"/>
  <c r="G45" i="13" s="1"/>
  <c r="G33" i="14" s="1"/>
  <c r="F17" i="14"/>
  <c r="F29" i="13"/>
  <c r="F28" i="13"/>
  <c r="J2" i="14"/>
  <c r="J27" i="14"/>
  <c r="H22" i="14"/>
  <c r="H35" i="13"/>
  <c r="H36" i="13"/>
  <c r="N14" i="12"/>
  <c r="N34" i="11"/>
  <c r="I36" i="13"/>
  <c r="G17" i="14"/>
  <c r="G15" i="13"/>
  <c r="E7" i="13"/>
  <c r="I7" i="14"/>
  <c r="I14" i="13"/>
  <c r="I15" i="13"/>
  <c r="M35" i="13"/>
  <c r="Q28" i="11"/>
  <c r="J38" i="13" s="1"/>
  <c r="J28" i="14" s="1"/>
  <c r="L2" i="14"/>
  <c r="L8" i="13"/>
  <c r="L7" i="13"/>
  <c r="N9" i="12"/>
  <c r="N39" i="11"/>
  <c r="L15" i="13"/>
  <c r="Q18" i="11"/>
  <c r="J24" i="13" s="1"/>
  <c r="J18" i="14" s="1"/>
  <c r="Q7" i="11"/>
  <c r="J9" i="13" s="1"/>
  <c r="H14" i="13"/>
  <c r="H7" i="14"/>
  <c r="H15" i="13"/>
  <c r="N50" i="12"/>
  <c r="N5" i="11"/>
  <c r="N39" i="12"/>
  <c r="N29" i="11"/>
  <c r="E35" i="13"/>
  <c r="I35" i="13"/>
  <c r="I17" i="14"/>
  <c r="I28" i="13"/>
  <c r="I29" i="13"/>
  <c r="N14" i="11"/>
  <c r="N24" i="12"/>
  <c r="E8" i="13"/>
  <c r="L50" i="13"/>
  <c r="I27" i="14"/>
  <c r="I43" i="13"/>
  <c r="I42" i="13"/>
  <c r="E32" i="14"/>
  <c r="E50" i="13"/>
  <c r="E49" i="13"/>
  <c r="M21" i="13"/>
  <c r="E36" i="13"/>
  <c r="J28" i="13"/>
  <c r="J17" i="14"/>
  <c r="J12" i="14"/>
  <c r="G2" i="14"/>
  <c r="G7" i="13"/>
  <c r="G8" i="13"/>
  <c r="G14" i="13"/>
  <c r="M36" i="13"/>
  <c r="L35" i="13"/>
  <c r="L22" i="14"/>
  <c r="L36" i="13"/>
  <c r="F56" i="13"/>
  <c r="Q16" i="11"/>
  <c r="J20" i="13" s="1"/>
  <c r="J16" i="14" s="1"/>
  <c r="I57" i="13"/>
  <c r="I56" i="13"/>
  <c r="I37" i="14"/>
  <c r="Q21" i="11"/>
  <c r="J27" i="13" s="1"/>
  <c r="J21" i="14" s="1"/>
  <c r="N43" i="12"/>
  <c r="N23" i="11"/>
  <c r="N19" i="11"/>
  <c r="N19" i="12"/>
  <c r="Q3" i="11"/>
  <c r="J3" i="13" s="1"/>
  <c r="J3" i="14" s="1"/>
  <c r="M22" i="13"/>
  <c r="Q29" i="11"/>
  <c r="J39" i="13" s="1"/>
  <c r="J29" i="14" s="1"/>
  <c r="Q153" i="8"/>
  <c r="J9" i="12" s="1"/>
  <c r="G53" i="13" s="1"/>
  <c r="G39" i="14" s="1"/>
  <c r="J22" i="14"/>
  <c r="Q23" i="11"/>
  <c r="J31" i="13" s="1"/>
  <c r="J23" i="14" s="1"/>
  <c r="N11" i="12"/>
  <c r="N41" i="11"/>
  <c r="Q212" i="3"/>
  <c r="J26" i="12" s="1"/>
  <c r="G20" i="13" s="1"/>
  <c r="G16" i="14" s="1"/>
  <c r="H2" i="14"/>
  <c r="H7" i="13"/>
  <c r="Q193" i="4"/>
  <c r="J20" i="12" s="1"/>
  <c r="G26" i="13" s="1"/>
  <c r="G20" i="14" s="1"/>
  <c r="N37" i="11"/>
  <c r="N7" i="12"/>
  <c r="N22" i="12"/>
  <c r="N12" i="11"/>
  <c r="N51" i="12"/>
  <c r="N6" i="11"/>
  <c r="G32" i="14" l="1"/>
  <c r="G50" i="13"/>
  <c r="G49" i="13"/>
  <c r="J36" i="13"/>
  <c r="J35" i="13"/>
  <c r="G21" i="13"/>
  <c r="J22" i="13"/>
  <c r="J43" i="13"/>
  <c r="G22" i="13"/>
  <c r="J21" i="13"/>
  <c r="J56" i="13"/>
  <c r="G56" i="13"/>
  <c r="H8" i="13"/>
  <c r="G29" i="13"/>
  <c r="J7" i="13"/>
  <c r="J7" i="14"/>
  <c r="J15" i="13"/>
  <c r="J14" i="13"/>
  <c r="J42" i="13"/>
  <c r="G28" i="13"/>
  <c r="J29" i="13"/>
  <c r="J8" i="13"/>
  <c r="G57" i="13"/>
  <c r="J5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X60" authorId="0" shapeId="0" xr:uid="{00000000-0006-0000-0000-000002000000}">
      <text>
        <r>
          <rPr>
            <sz val="10"/>
            <rFont val="Arial"/>
            <family val="2"/>
            <charset val="1"/>
          </rPr>
          <t>U5-8,U6-5,U13-2</t>
        </r>
      </text>
    </comment>
    <comment ref="V90" authorId="0" shapeId="0" xr:uid="{00000000-0006-0000-0000-000001000000}">
      <text>
        <r>
          <rPr>
            <sz val="10"/>
            <rFont val="Arial"/>
            <family val="2"/>
            <charset val="1"/>
          </rPr>
          <t>U16-13,UCM4-8</t>
        </r>
      </text>
    </comment>
    <comment ref="Y123" authorId="0" shapeId="0" xr:uid="{00000000-0006-0000-0000-000003000000}">
      <text>
        <r>
          <rPr>
            <sz val="10"/>
            <rFont val="Arial"/>
            <family val="2"/>
            <charset val="1"/>
          </rPr>
          <t>U16 was diferred in S4 but was worth 13 points then. In S5 it is estimated as 5 points story</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
  </authors>
  <commentList>
    <comment ref="M3" authorId="0" shapeId="0" xr:uid="{00000000-0006-0000-0900-000001000000}">
      <text>
        <r>
          <rPr>
            <sz val="10"/>
            <rFont val="Arial"/>
            <family val="2"/>
            <charset val="1"/>
          </rPr>
          <t>added 2 in July (sprint 4?)</t>
        </r>
      </text>
    </comment>
    <comment ref="M6" authorId="0" shapeId="0" xr:uid="{00000000-0006-0000-0900-000002000000}">
      <text>
        <r>
          <rPr>
            <sz val="10"/>
            <rFont val="Arial"/>
            <family val="2"/>
            <charset val="1"/>
          </rPr>
          <t>Added 6 in May, sprint 3?</t>
        </r>
      </text>
    </comment>
    <comment ref="M98" authorId="0" shapeId="0" xr:uid="{00000000-0006-0000-0900-000003000000}">
      <text>
        <r>
          <rPr>
            <sz val="10"/>
            <rFont val="Arial"/>
            <family val="2"/>
            <charset val="1"/>
          </rPr>
          <t>no new tests added</t>
        </r>
      </text>
    </comment>
    <comment ref="P98" authorId="0" shapeId="0" xr:uid="{00000000-0006-0000-0900-000005000000}">
      <text>
        <r>
          <rPr>
            <sz val="10"/>
            <rFont val="Arial"/>
            <family val="2"/>
            <charset val="1"/>
          </rPr>
          <t>no new tests added</t>
        </r>
      </text>
    </comment>
    <comment ref="M99" authorId="0" shapeId="0" xr:uid="{00000000-0006-0000-0900-000004000000}">
      <text>
        <r>
          <rPr>
            <sz val="10"/>
            <rFont val="Arial"/>
            <family val="2"/>
            <charset val="1"/>
          </rPr>
          <t>no new tests added</t>
        </r>
      </text>
    </comment>
    <comment ref="P99" authorId="0" shapeId="0" xr:uid="{00000000-0006-0000-0900-000006000000}">
      <text>
        <r>
          <rPr>
            <sz val="10"/>
            <rFont val="Arial"/>
            <family val="2"/>
            <charset val="1"/>
          </rPr>
          <t>no new tests added</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
  </authors>
  <commentList>
    <comment ref="J1" authorId="0" shapeId="0" xr:uid="{00000000-0006-0000-0B00-000002000000}">
      <text>
        <r>
          <rPr>
            <sz val="10"/>
            <rFont val="Arial"/>
            <family val="2"/>
            <charset val="1"/>
          </rPr>
          <t xml:space="preserve">acceptance testing +manual
</t>
        </r>
      </text>
    </comment>
    <comment ref="I27" authorId="0" shapeId="0" xr:uid="{00000000-0006-0000-0B00-000001000000}">
      <text>
        <r>
          <rPr>
            <sz val="10"/>
            <rFont val="Arial"/>
            <family val="2"/>
            <charset val="1"/>
          </rPr>
          <t>manual tests not mapped, but as there are some manual tests, assumption is that 50% of ACs are covered for stories that have manual tests</t>
        </r>
      </text>
    </comment>
    <comment ref="J27" authorId="0" shapeId="0" xr:uid="{00000000-0006-0000-0B00-000003000000}">
      <text>
        <r>
          <rPr>
            <sz val="10"/>
            <rFont val="Arial"/>
            <family val="2"/>
            <charset val="1"/>
          </rPr>
          <t>manual tests not mapped to AC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V94" authorId="0" shapeId="0" xr:uid="{00000000-0006-0000-0100-000001000000}">
      <text>
        <r>
          <rPr>
            <sz val="10"/>
            <rFont val="Arial"/>
            <family val="2"/>
            <charset val="1"/>
          </rPr>
          <t>U26 was diferred even though it is in the sprint backlog
U16 seems to be deferred as it appears again in S5</t>
        </r>
      </text>
    </comment>
    <comment ref="X94" authorId="0" shapeId="0" xr:uid="{00000000-0006-0000-0100-000002000000}">
      <text>
        <r>
          <rPr>
            <sz val="10"/>
            <rFont val="Arial"/>
            <family val="2"/>
            <charset val="1"/>
          </rPr>
          <t>UCM2 – 8, it used to be 13 pin previous sprint</t>
        </r>
      </text>
    </comment>
    <comment ref="Y115" authorId="0" shapeId="0" xr:uid="{00000000-0006-0000-0100-000003000000}">
      <text>
        <r>
          <rPr>
            <sz val="10"/>
            <rFont val="Arial"/>
            <family val="2"/>
            <charset val="1"/>
          </rPr>
          <t>U16-13</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X46" authorId="0" shapeId="0" xr:uid="{00000000-0006-0000-0200-000001000000}">
      <text>
        <r>
          <rPr>
            <sz val="10"/>
            <rFont val="Arial"/>
            <family val="2"/>
            <charset val="1"/>
          </rPr>
          <t>U15</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C141" authorId="0" shapeId="0" xr:uid="{00000000-0006-0000-0300-000001000000}">
      <text>
        <r>
          <rPr>
            <sz val="10"/>
            <rFont val="Arial"/>
            <family val="2"/>
            <charset val="1"/>
          </rPr>
          <t>Commitment comment: U27 was removed from our commitment as we ended up passing this last sprint, and UCM2, UCM4, U26, UCM5, UCM6 and UCM9 were all added at one story point each, all approved by Neville.</t>
        </r>
      </text>
    </comment>
    <comment ref="D169" authorId="0" shapeId="0" xr:uid="{00000000-0006-0000-0300-000002000000}">
      <text>
        <r>
          <rPr>
            <sz val="10"/>
            <rFont val="Arial"/>
            <family val="2"/>
            <charset val="1"/>
          </rPr>
          <t>Only a fix from previous sprint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V16" authorId="0" shapeId="0" xr:uid="{00000000-0006-0000-0400-000001000000}">
      <text>
        <r>
          <rPr>
            <sz val="10"/>
            <rFont val="Arial"/>
            <family val="2"/>
            <charset val="1"/>
          </rPr>
          <t>UCM2-13, UCM3-8,UCM4-5, UCM5-5</t>
        </r>
      </text>
    </comment>
    <comment ref="X16" authorId="0" shapeId="0" xr:uid="{00000000-0006-0000-0400-000003000000}">
      <text>
        <r>
          <rPr>
            <sz val="10"/>
            <rFont val="Arial"/>
            <family val="2"/>
            <charset val="1"/>
          </rPr>
          <t>U16-5, U17-3</t>
        </r>
      </text>
    </comment>
    <comment ref="V56" authorId="0" shapeId="0" xr:uid="{00000000-0006-0000-0400-000002000000}">
      <text>
        <r>
          <rPr>
            <sz val="10"/>
            <rFont val="Arial"/>
            <family val="2"/>
            <charset val="1"/>
          </rPr>
          <t xml:space="preserve">U28-8,U29-20
</t>
        </r>
      </text>
    </comment>
    <comment ref="Y56" authorId="0" shapeId="0" xr:uid="{00000000-0006-0000-0400-000004000000}">
      <text>
        <r>
          <rPr>
            <sz val="10"/>
            <rFont val="Arial"/>
            <family val="2"/>
            <charset val="1"/>
          </rPr>
          <t>UCM2-13,UCM3-8,UCM4-5,UCM5-5</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s>
  <commentList>
    <comment ref="X46" authorId="0" shapeId="0" xr:uid="{00000000-0006-0000-0500-000005000000}">
      <text>
        <r>
          <rPr>
            <sz val="10"/>
            <rFont val="Arial"/>
            <family val="2"/>
            <charset val="1"/>
          </rPr>
          <t xml:space="preserve">Only U15
</t>
        </r>
      </text>
    </comment>
    <comment ref="V76" authorId="0" shapeId="0" xr:uid="{00000000-0006-0000-0500-000003000000}">
      <text>
        <r>
          <rPr>
            <sz val="10"/>
            <rFont val="Arial"/>
            <family val="2"/>
            <charset val="1"/>
          </rPr>
          <t>U3 maybe, as it is in Jira, and in commitment but hasn’t been marked</t>
        </r>
      </text>
    </comment>
    <comment ref="X76" authorId="0" shapeId="0" xr:uid="{00000000-0006-0000-0500-000006000000}">
      <text>
        <r>
          <rPr>
            <sz val="10"/>
            <rFont val="Arial"/>
            <family val="2"/>
            <charset val="1"/>
          </rPr>
          <t>U20 and U19</t>
        </r>
      </text>
    </comment>
    <comment ref="V116" authorId="0" shapeId="0" xr:uid="{00000000-0006-0000-0500-000004000000}">
      <text>
        <r>
          <rPr>
            <sz val="10"/>
            <rFont val="Arial"/>
            <family val="2"/>
            <charset val="1"/>
          </rPr>
          <t>Stories U30 and U31</t>
        </r>
      </text>
    </comment>
    <comment ref="P132" authorId="0" shapeId="0" xr:uid="{00000000-0006-0000-0500-000002000000}">
      <text>
        <r>
          <rPr>
            <sz val="10"/>
            <rFont val="Arial"/>
            <family val="2"/>
            <charset val="1"/>
          </rPr>
          <t>Tests from sprint 3</t>
        </r>
      </text>
    </comment>
    <comment ref="F141" authorId="0" shapeId="0" xr:uid="{00000000-0006-0000-0500-000001000000}">
      <text>
        <r>
          <rPr>
            <sz val="10"/>
            <rFont val="Arial"/>
            <family val="2"/>
            <charset val="1"/>
          </rPr>
          <t>But is being marked and is in commitment</t>
        </r>
      </text>
    </comment>
    <comment ref="X172" authorId="0" shapeId="0" xr:uid="{00000000-0006-0000-0500-000007000000}">
      <text>
        <r>
          <rPr>
            <sz val="10"/>
            <rFont val="Arial"/>
            <family val="2"/>
            <charset val="1"/>
          </rPr>
          <t>U19, U22, UCM1, also UCM2 but it has not been marked, so won’t include it</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
  </authors>
  <commentList>
    <comment ref="B2" authorId="0" shapeId="0" xr:uid="{00000000-0006-0000-0600-000001000000}">
      <text>
        <r>
          <rPr>
            <sz val="10"/>
            <rFont val="Arial"/>
            <family val="2"/>
            <charset val="1"/>
          </rPr>
          <t>Neville marked- a bit more flexible in passing the stories</t>
        </r>
      </text>
    </comment>
    <comment ref="B32" authorId="0" shapeId="0" xr:uid="{00000000-0006-0000-0600-000002000000}">
      <text>
        <r>
          <rPr>
            <sz val="10"/>
            <rFont val="Arial"/>
            <family val="2"/>
            <charset val="1"/>
          </rPr>
          <t>Neville marked- a bit more flexible in passing the stories</t>
        </r>
      </text>
    </comment>
    <comment ref="X72" authorId="0" shapeId="0" xr:uid="{00000000-0006-0000-0600-000004000000}">
      <text>
        <r>
          <rPr>
            <sz val="10"/>
            <rFont val="Arial"/>
            <family val="2"/>
            <charset val="1"/>
          </rPr>
          <t>U5, failed in S2</t>
        </r>
      </text>
    </comment>
    <comment ref="D73" authorId="0" shapeId="0" xr:uid="{00000000-0006-0000-0600-000003000000}">
      <text>
        <r>
          <rPr>
            <sz val="10"/>
            <rFont val="Arial"/>
            <family val="2"/>
            <charset val="1"/>
          </rPr>
          <t>excluded this story from calculation as does not require testing</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
  </authors>
  <commentList>
    <comment ref="E2" authorId="0" shapeId="0" xr:uid="{00000000-0006-0000-0700-000002000000}">
      <text>
        <r>
          <rPr>
            <sz val="10"/>
            <rFont val="Arial"/>
            <family val="2"/>
            <charset val="1"/>
          </rPr>
          <t>It was 0 which doesn’t make sense, as it wouldn’t require any work, so I moved it to 1 point</t>
        </r>
      </text>
    </comment>
    <comment ref="D175" authorId="0" shapeId="0" xr:uid="{00000000-0006-0000-0700-000001000000}">
      <text>
        <r>
          <rPr>
            <sz val="10"/>
            <rFont val="Arial"/>
            <family val="2"/>
            <charset val="1"/>
          </rPr>
          <t>excluded this story from calculation as it didn't require testing</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
  </authors>
  <commentList>
    <comment ref="H2" authorId="0" shapeId="0" xr:uid="{00000000-0006-0000-0800-000006000000}">
      <text>
        <r>
          <rPr>
            <sz val="10"/>
            <rFont val="Arial"/>
            <family val="2"/>
            <charset val="1"/>
          </rPr>
          <t xml:space="preserve">Mapping to AC not available
</t>
        </r>
      </text>
    </comment>
    <comment ref="M70" authorId="0" shapeId="0" xr:uid="{00000000-0006-0000-0800-000007000000}">
      <text>
        <r>
          <rPr>
            <sz val="10"/>
            <rFont val="Arial"/>
            <family val="2"/>
            <charset val="1"/>
          </rPr>
          <t xml:space="preserve">info not available
</t>
        </r>
      </text>
    </comment>
    <comment ref="D81" authorId="0" shapeId="0" xr:uid="{00000000-0006-0000-0800-000001000000}">
      <text>
        <r>
          <rPr>
            <sz val="10"/>
            <rFont val="Arial"/>
            <family val="2"/>
            <charset val="1"/>
          </rPr>
          <t xml:space="preserve">Fix
</t>
        </r>
      </text>
    </comment>
    <comment ref="M81" authorId="0" shapeId="0" xr:uid="{00000000-0006-0000-0800-000008000000}">
      <text>
        <r>
          <rPr>
            <sz val="10"/>
            <rFont val="Arial"/>
            <family val="2"/>
            <charset val="1"/>
          </rPr>
          <t>info not available</t>
        </r>
      </text>
    </comment>
    <comment ref="D87" authorId="0" shapeId="0" xr:uid="{00000000-0006-0000-0800-000002000000}">
      <text>
        <r>
          <rPr>
            <sz val="10"/>
            <rFont val="Arial"/>
            <family val="2"/>
            <charset val="1"/>
          </rPr>
          <t>fix</t>
        </r>
      </text>
    </comment>
    <comment ref="F87" authorId="0" shapeId="0" xr:uid="{00000000-0006-0000-0800-000005000000}">
      <text>
        <r>
          <rPr>
            <sz val="10"/>
            <rFont val="Arial"/>
            <family val="2"/>
            <charset val="1"/>
          </rPr>
          <t>fix</t>
        </r>
      </text>
    </comment>
    <comment ref="D95" authorId="0" shapeId="0" xr:uid="{00000000-0006-0000-0800-000003000000}">
      <text>
        <r>
          <rPr>
            <sz val="10"/>
            <rFont val="Arial"/>
            <family val="2"/>
            <charset val="1"/>
          </rPr>
          <t>Sign up validation fix</t>
        </r>
      </text>
    </comment>
    <comment ref="E95" authorId="0" shapeId="0" xr:uid="{00000000-0006-0000-0800-000004000000}">
      <text>
        <r>
          <rPr>
            <sz val="10"/>
            <rFont val="Arial"/>
            <family val="2"/>
            <charset val="1"/>
          </rPr>
          <t xml:space="preserve">Validation fix
</t>
        </r>
      </text>
    </comment>
    <comment ref="M97" authorId="0" shapeId="0" xr:uid="{00000000-0006-0000-0800-000009000000}">
      <text>
        <r>
          <rPr>
            <sz val="10"/>
            <rFont val="Arial"/>
            <family val="2"/>
            <charset val="1"/>
          </rPr>
          <t>info not available</t>
        </r>
      </text>
    </comment>
  </commentList>
</comments>
</file>

<file path=xl/sharedStrings.xml><?xml version="1.0" encoding="utf-8"?>
<sst xmlns="http://schemas.openxmlformats.org/spreadsheetml/2006/main" count="3377" uniqueCount="667">
  <si>
    <t>Sprint</t>
  </si>
  <si>
    <t>Tag</t>
  </si>
  <si>
    <t>Stories worked on</t>
  </si>
  <si>
    <t>Story</t>
  </si>
  <si>
    <t>Story points</t>
  </si>
  <si>
    <t>Feature</t>
  </si>
  <si>
    <t>AC</t>
  </si>
  <si>
    <t>Scenarios written</t>
  </si>
  <si>
    <t>Scenarios outline</t>
  </si>
  <si>
    <t>AC Notes</t>
  </si>
  <si>
    <t>AT story coverage</t>
  </si>
  <si>
    <t>Weighted avg AT</t>
  </si>
  <si>
    <t>Number of manual tests</t>
  </si>
  <si>
    <t>Manual testing notes</t>
  </si>
  <si>
    <t>Manual testing coverage</t>
  </si>
  <si>
    <t>AC coverage (acceptance +manual)</t>
  </si>
  <si>
    <t>Overall story coverage</t>
  </si>
  <si>
    <t>Comments</t>
  </si>
  <si>
    <t>Story passed</t>
  </si>
  <si>
    <t>Story points passed</t>
  </si>
  <si>
    <t>Story points passed %</t>
  </si>
  <si>
    <t>Deferred story points</t>
  </si>
  <si>
    <t>Failed story points</t>
  </si>
  <si>
    <t>Redeemed failed story points</t>
  </si>
  <si>
    <t>Redeemed deferred story points</t>
  </si>
  <si>
    <t>Marker</t>
  </si>
  <si>
    <t>Sprint_2.1</t>
  </si>
  <si>
    <t>3,5,6,13</t>
  </si>
  <si>
    <t>Searching for Users using Name</t>
  </si>
  <si>
    <t>AC1-AC8</t>
  </si>
  <si>
    <t>Fabian</t>
  </si>
  <si>
    <t xml:space="preserve">Creating Business Accounts </t>
  </si>
  <si>
    <t>AC1</t>
  </si>
  <si>
    <t>AC2</t>
  </si>
  <si>
    <t>AC3</t>
  </si>
  <si>
    <t>AC4</t>
  </si>
  <si>
    <t>AC5</t>
  </si>
  <si>
    <t>Acting as Individual or Business</t>
  </si>
  <si>
    <t>Home Page</t>
  </si>
  <si>
    <t>TOTAL</t>
  </si>
  <si>
    <t>Sprint_3.4</t>
  </si>
  <si>
    <t>1,4,5,6,13,15,19</t>
  </si>
  <si>
    <t>Registering and logging into an individual account</t>
  </si>
  <si>
    <t>Neville</t>
  </si>
  <si>
    <t>AC6</t>
  </si>
  <si>
    <t>AC7</t>
  </si>
  <si>
    <t>AC8</t>
  </si>
  <si>
    <t>AC9</t>
  </si>
  <si>
    <t>AC10</t>
  </si>
  <si>
    <t>AC11</t>
  </si>
  <si>
    <t>AC12</t>
  </si>
  <si>
    <t>AC13</t>
  </si>
  <si>
    <t>DGA</t>
  </si>
  <si>
    <t>Business Profile</t>
  </si>
  <si>
    <t>Acting As</t>
  </si>
  <si>
    <t>Homepage</t>
  </si>
  <si>
    <t>Product Catalogue</t>
  </si>
  <si>
    <t>Create Inventory</t>
  </si>
  <si>
    <t>sprint_4.1</t>
  </si>
  <si>
    <t>U22,U23,UCM1,UCM2,UCM3,U26</t>
  </si>
  <si>
    <t>U22</t>
  </si>
  <si>
    <t>List sale</t>
  </si>
  <si>
    <t>Marina</t>
  </si>
  <si>
    <t>U23</t>
  </si>
  <si>
    <t>Searching For Businesses</t>
  </si>
  <si>
    <t>UCM1</t>
  </si>
  <si>
    <t>Community Marketplace</t>
  </si>
  <si>
    <t>UCM2</t>
  </si>
  <si>
    <t>Card Creation</t>
  </si>
  <si>
    <t>UCM3</t>
  </si>
  <si>
    <t>Marketplace Section Display</t>
  </si>
  <si>
    <t>U26</t>
  </si>
  <si>
    <t>Example Data in the System</t>
  </si>
  <si>
    <t>sprint_5.2</t>
  </si>
  <si>
    <t>U16,U29,U30,U31,UCM8</t>
  </si>
  <si>
    <t>U16</t>
  </si>
  <si>
    <t>Product Images</t>
  </si>
  <si>
    <t>U29</t>
  </si>
  <si>
    <t>Browse/Search Sale listings</t>
  </si>
  <si>
    <t>Ac6</t>
  </si>
  <si>
    <t>U30</t>
  </si>
  <si>
    <t>Individual full sale listing</t>
  </si>
  <si>
    <t>U31</t>
  </si>
  <si>
    <t>Purchases</t>
  </si>
  <si>
    <t>UCM8</t>
  </si>
  <si>
    <t>Contacting other marketplace users</t>
  </si>
  <si>
    <t>UCM5,UCM6,UCM7,U10,U11,U41,U42</t>
  </si>
  <si>
    <t>UCM5</t>
  </si>
  <si>
    <t>Find My Cards</t>
  </si>
  <si>
    <t>UCM6</t>
  </si>
  <si>
    <t>Keyword Management</t>
  </si>
  <si>
    <t>UCM7</t>
  </si>
  <si>
    <t>Keyword Search</t>
  </si>
  <si>
    <t>U10</t>
  </si>
  <si>
    <t>Modifying Individuals</t>
  </si>
  <si>
    <t>U11</t>
  </si>
  <si>
    <t>Modifying Businesses</t>
  </si>
  <si>
    <t>U41</t>
  </si>
  <si>
    <t>Sales Report</t>
  </si>
  <si>
    <t>U42</t>
  </si>
  <si>
    <t>Sales Report Graph</t>
  </si>
  <si>
    <t>Notes</t>
  </si>
  <si>
    <t>Weighted avg</t>
  </si>
  <si>
    <t>Overall Acceptance test coverage</t>
  </si>
  <si>
    <t>sprint_2.4</t>
  </si>
  <si>
    <t>5,6,13,15,19</t>
  </si>
  <si>
    <t>U5</t>
  </si>
  <si>
    <t>Creating Business Accounts</t>
  </si>
  <si>
    <t>There are manual tests written for this story but no execution has been recorded before sprint 4 so I won't record manual tests for this sprint</t>
  </si>
  <si>
    <t>U6</t>
  </si>
  <si>
    <t>U13</t>
  </si>
  <si>
    <t>Home page</t>
  </si>
  <si>
    <t>U15</t>
  </si>
  <si>
    <t>Product catalogue</t>
  </si>
  <si>
    <t>U19</t>
  </si>
  <si>
    <t>sprint_3.1</t>
  </si>
  <si>
    <t>1,22,3,UCM1,UCM2</t>
  </si>
  <si>
    <t>U1</t>
  </si>
  <si>
    <t>Very confusing way of logging manual tests, no clear match to Acs</t>
  </si>
  <si>
    <t>List Sale</t>
  </si>
  <si>
    <t>U3</t>
  </si>
  <si>
    <t>There are few tests but looks like they have been executed in sprint 4 not in sprint 3</t>
  </si>
  <si>
    <t>Community marketplace</t>
  </si>
  <si>
    <t>Card creation</t>
  </si>
  <si>
    <t>sprint_4.0</t>
  </si>
  <si>
    <t>U26,U4,UCM2,UCM3,U23</t>
  </si>
  <si>
    <t>U4</t>
  </si>
  <si>
    <t>Default Global Application Admin (DGAA)</t>
  </si>
  <si>
    <t>AC-CR</t>
  </si>
  <si>
    <t>Search for Business</t>
  </si>
  <si>
    <t>sprint_5.3</t>
  </si>
  <si>
    <t>U16,U17,U20,UCM6,UCM5</t>
  </si>
  <si>
    <t>Product images</t>
  </si>
  <si>
    <t>U17</t>
  </si>
  <si>
    <t>Modify Catalogue Entries</t>
  </si>
  <si>
    <t>U20</t>
  </si>
  <si>
    <t>Modify Inventory Entries</t>
  </si>
  <si>
    <t>Keyword management</t>
  </si>
  <si>
    <t>AC5 was dropped as per conversation with PO</t>
  </si>
  <si>
    <t>sprint_6.6</t>
  </si>
  <si>
    <t>U29,U30,U31,U41</t>
  </si>
  <si>
    <t xml:space="preserve">No manual testing found for the story. The story hasn;t been worked on in the earlier sprint so cannot assume that the manual tests have been resused. </t>
  </si>
  <si>
    <t>No acceptance testing or manual testing down for any of the stories in sprint 6</t>
  </si>
  <si>
    <t>Sales report (depends on U31)</t>
  </si>
  <si>
    <t>Scenario outline</t>
  </si>
  <si>
    <t>Sprint_2.4</t>
  </si>
  <si>
    <t>5,6,13,15,16</t>
  </si>
  <si>
    <t>Creating business accounts</t>
  </si>
  <si>
    <t>Miguel</t>
  </si>
  <si>
    <t>Acting as Individual</t>
  </si>
  <si>
    <t>AC1-AC4</t>
  </si>
  <si>
    <t>AC1-AC2</t>
  </si>
  <si>
    <t>There are some product related AC in Product.feature file, but they all seem to be related to searching</t>
  </si>
  <si>
    <t>Sprint_3.1</t>
  </si>
  <si>
    <t>15,19,22,1,2</t>
  </si>
  <si>
    <t>There is no date against manual tests so we can’t tell if they have been written and executed  in the sprint the story fail in the sprint team was fixing it</t>
  </si>
  <si>
    <t>Sprint_4.1</t>
  </si>
  <si>
    <t>U1,U5,U15,U17,U19,U20,U23,U26,UCM3,UCM4,UCM5,UCM6,UCM7,UCM9,E1</t>
  </si>
  <si>
    <r>
      <rPr>
        <sz val="10"/>
        <rFont val="Arial"/>
        <family val="2"/>
        <charset val="1"/>
      </rPr>
      <t>Smoke tests were recorded (tests) on 17/08 while sprint 4 finished on 30</t>
    </r>
    <r>
      <rPr>
        <vertAlign val="superscript"/>
        <sz val="10"/>
        <rFont val="Arial"/>
        <family val="2"/>
        <charset val="1"/>
      </rPr>
      <t>th</t>
    </r>
    <r>
      <rPr>
        <sz val="10"/>
        <rFont val="Arial"/>
        <family val="2"/>
        <charset val="1"/>
      </rPr>
      <t xml:space="preserve"> July</t>
    </r>
  </si>
  <si>
    <t>Modify catalogue entries</t>
  </si>
  <si>
    <t>Create inventory</t>
  </si>
  <si>
    <t>Modify inventory entries</t>
  </si>
  <si>
    <t>Search for business</t>
  </si>
  <si>
    <t>Number of tests recorded but once the sprint 4 finished so must be a sprint 5 testing</t>
  </si>
  <si>
    <t>Example data in the system</t>
  </si>
  <si>
    <t>Marketplace section display</t>
  </si>
  <si>
    <t>OTHER</t>
  </si>
  <si>
    <t>UCM4</t>
  </si>
  <si>
    <t>Card expiry</t>
  </si>
  <si>
    <t>Find my cards</t>
  </si>
  <si>
    <t>Keyword search</t>
  </si>
  <si>
    <t>UCM9</t>
  </si>
  <si>
    <t>Edit Card</t>
  </si>
  <si>
    <t>E1</t>
  </si>
  <si>
    <t>Differentiation</t>
  </si>
  <si>
    <t>This story is about writing a differentiation story and is not easily tested via acceptance tests</t>
  </si>
  <si>
    <t>sprint_5.0</t>
  </si>
  <si>
    <t>U26,U23,E1,U32,UCM8,U11,U10,U28</t>
  </si>
  <si>
    <t>AC1-AC5</t>
  </si>
  <si>
    <t>Writing a story so not acceptance testing at this stage</t>
  </si>
  <si>
    <t>U32</t>
  </si>
  <si>
    <t>Managing my feed</t>
  </si>
  <si>
    <t>Manual tested only in sprint 6</t>
  </si>
  <si>
    <t>Modifying business</t>
  </si>
  <si>
    <t>Modifying individuals</t>
  </si>
  <si>
    <t>U28</t>
  </si>
  <si>
    <t>Product search</t>
  </si>
  <si>
    <t>sprint_6.2</t>
  </si>
  <si>
    <t>U10,U11,U32,U29,U30,U41,UE1,UE2,UE3</t>
  </si>
  <si>
    <t>Browse/Search Sale listing</t>
  </si>
  <si>
    <t>Sales report</t>
  </si>
  <si>
    <t>UE1</t>
  </si>
  <si>
    <t>Points system</t>
  </si>
  <si>
    <t>UE2</t>
  </si>
  <si>
    <t>Ranking and Levelling user interface</t>
  </si>
  <si>
    <t>UE3</t>
  </si>
  <si>
    <t>UE3 - Identifying Businesses by Rank</t>
  </si>
  <si>
    <t>AC story coverage</t>
  </si>
  <si>
    <t>Manual test coverage</t>
  </si>
  <si>
    <t>Overall acceptance test coverage</t>
  </si>
  <si>
    <t>Sprint_2.3</t>
  </si>
  <si>
    <t>1,3,4,5,6,13,15,17,19,22</t>
  </si>
  <si>
    <t>Log in and register a new user</t>
  </si>
  <si>
    <t>Valid login details; Assuming I am not already logged in, the application gives me the ability to create a new account.</t>
  </si>
  <si>
    <t>Number of manual tests exists but they deal with visual displays like borders and autocomplete. The tests are related to U1 fixes, as U1 failed in sprint 1.</t>
  </si>
  <si>
    <t>If I try to register an account with an email address that is already registered, the system should not create the account but let me know.</t>
  </si>
  <si>
    <t>User email does not exist; Incorrect password entered;No email entered;No password entered</t>
  </si>
  <si>
    <t>If I try to register an account with invalid data.</t>
  </si>
  <si>
    <t>Many tests are related to non functional requirements</t>
  </si>
  <si>
    <t>Sprint_3.3</t>
  </si>
  <si>
    <t>20,22,UCM1,UCM2,UCM3</t>
  </si>
  <si>
    <t>I can edit any of the inventory entry attributes.</t>
  </si>
  <si>
    <t>Tests are not mapped to Acs, bu there are around 30 tests written. I have taken into account only few</t>
  </si>
  <si>
    <t>Validation rules still apply; Mandatory attributes are still mandatory</t>
  </si>
  <si>
    <t>none</t>
  </si>
  <si>
    <t>Two tests added for this story in this sprint</t>
  </si>
  <si>
    <t>I can create a card to be displayed in the For Sale section.;I can create a card to be displayed in the Wanted section.; I can create a card to be displayed in the Exchange section.</t>
  </si>
  <si>
    <t>Number of postman tests , testing return code for POST, no fully manually tested</t>
  </si>
  <si>
    <t>The card has a title.</t>
  </si>
  <si>
    <t>One or more keywords/phrases can be added.; Keywords should have a maximum length.</t>
  </si>
  <si>
    <t>I only see cards from the Wanted section when wanted is selected;I only see cards from the Exchange section when wanted is selected; I only see cards from the For Sale section when wanted is selected</t>
  </si>
  <si>
    <t>Here are the reasons for story to fail, looks like not enough manual testing done
I can access the card creation facility whether or not I am actingas a business.  In that case, I'm expecting that my card will becreated under my personal profile.  My personal name and location aredisplayed on the form.
* However, if I create a card I get a "401: Access token missing" error.
* Trying to switch to acting as me took me back to the login screen :-(
* Card creation works without error when I first make sure I am acting as an individual.
* However, if I am creating a card in a section that is not currently displayed then it initially appears in the visible section rather than the specified one.
* Refreshing the browser or navigating off the page seems to result in the new card moving to the correct section.</t>
  </si>
  <si>
    <t xml:space="preserve">I can view the full card content of a given card including the title, creator, section, end of display period, description, created date, and keywords. </t>
  </si>
  <si>
    <t>I can order cards in ascending order by title; I can order cards in descending order by title; I can order cards in ascending order by location;  I can order cards in descending order by location</t>
  </si>
  <si>
    <t>3,16,UCM2,UCM3,UCM4,26,23,UCM5,UCM6,UCM9,27</t>
  </si>
  <si>
    <t>Searching for users using name</t>
  </si>
  <si>
    <t>Many formatting tests done(not included), to check if things are positioned at the right place. Not related to AC</t>
  </si>
  <si>
    <t>Product Image</t>
  </si>
  <si>
    <t>I can upload one image to a product of a business</t>
  </si>
  <si>
    <t>I can change which image is the primary image of a product</t>
  </si>
  <si>
    <t>I can delete a product image</t>
  </si>
  <si>
    <t>Marketplace section disply</t>
  </si>
  <si>
    <t>No new tests were added</t>
  </si>
  <si>
    <t>I can delete any card that I created but I cannot delete a card created by another user.</t>
  </si>
  <si>
    <t>A system administrator (GAA) can delete any cards.; A system administrator (DGAA) can delete any cards.</t>
  </si>
  <si>
    <t>I can extend the card for a further period.; I can delete the card.; If one of my cards has been in the marketplace for the maximum display period then I will be notified.</t>
  </si>
  <si>
    <t>I take no action within 24 hours of the notification then the card will be deleted automatically and I will be notified that this has happened.</t>
  </si>
  <si>
    <t>None</t>
  </si>
  <si>
    <t>Business full name search.; Business partial name search.; Business search using OR separating terms.; Business search using AND separating terms.; Business name exact search.</t>
  </si>
  <si>
    <t>Business search by business type.; Business search by business name and business type.</t>
  </si>
  <si>
    <t>Find my card</t>
  </si>
  <si>
    <t>I can find all my own active cards.</t>
  </si>
  <si>
    <t>Backend tested with postman only</t>
  </si>
  <si>
    <t>I can find all the active cards created by a user.</t>
  </si>
  <si>
    <t>All card types are displayed together.</t>
  </si>
  <si>
    <t>Keyword management (depends on UCM2)</t>
  </si>
  <si>
    <t>Keywords should have a maximum length.</t>
  </si>
  <si>
    <t>Edit card</t>
  </si>
  <si>
    <t>I can't edit someone else's card</t>
  </si>
  <si>
    <r>
      <rPr>
        <sz val="10"/>
        <color rgb="FF000000"/>
        <rFont val="Arial"/>
        <family val="2"/>
        <charset val="1"/>
      </rPr>
      <t xml:space="preserve">I can update the card; </t>
    </r>
    <r>
      <rPr>
        <sz val="10"/>
        <color rgb="FF000000"/>
        <rFont val="JetBrains Mono"/>
        <family val="3"/>
        <charset val="1"/>
      </rPr>
      <t>I can't change the creator</t>
    </r>
  </si>
  <si>
    <t>There are some tests but the creation date and creator was not checked</t>
  </si>
  <si>
    <t>A system admin can edit my card</t>
  </si>
  <si>
    <t>U27</t>
  </si>
  <si>
    <t>Product lookup</t>
  </si>
  <si>
    <t>In Sprint 5 and 6 Team 400 have had some mapping between manual tests and Acs, so more accurate recording has been done for this period.</t>
  </si>
  <si>
    <t>Sprint_5.1</t>
  </si>
  <si>
    <t>BS1,U29,U30,U31,UCM2,UCM4,U26,UCM5,UCM6,UCM9</t>
  </si>
  <si>
    <t>BS1</t>
  </si>
  <si>
    <t>Product barcode</t>
  </si>
  <si>
    <t>Matthew</t>
  </si>
  <si>
    <r>
      <rPr>
        <sz val="10"/>
        <color rgb="FF000000"/>
        <rFont val="Arial"/>
        <family val="2"/>
        <charset val="1"/>
      </rPr>
      <t xml:space="preserve">Add barcode when creating a product; </t>
    </r>
    <r>
      <rPr>
        <sz val="10"/>
        <color rgb="FF000000"/>
        <rFont val="JetBrains Mono"/>
        <family val="3"/>
        <charset val="1"/>
      </rPr>
      <t>Add barcode when modifying a product</t>
    </r>
  </si>
  <si>
    <t>Individual Full Sale Listing</t>
  </si>
  <si>
    <t>Sprint_6.1</t>
  </si>
  <si>
    <t>UCM8,U28,BS2,BS3,U41,U10,U11,U40,U42,U25</t>
  </si>
  <si>
    <t>BS2</t>
  </si>
  <si>
    <t>BarCode User Search</t>
  </si>
  <si>
    <t>BS3</t>
  </si>
  <si>
    <t>Barcode business search</t>
  </si>
  <si>
    <t>Modifing individuals</t>
  </si>
  <si>
    <t>Modifing business</t>
  </si>
  <si>
    <t>U40</t>
  </si>
  <si>
    <t>Withdraw sales listing</t>
  </si>
  <si>
    <t>Sales report graph</t>
  </si>
  <si>
    <t>U25</t>
  </si>
  <si>
    <t>Lost password</t>
  </si>
  <si>
    <t>sprint_2.3</t>
  </si>
  <si>
    <t>4,5,6,13,15,16,17</t>
  </si>
  <si>
    <t>AC1-AC9</t>
  </si>
  <si>
    <t>Modify Catalogue entries</t>
  </si>
  <si>
    <t>AC1-AC3</t>
  </si>
  <si>
    <t>Sprint_3.2</t>
  </si>
  <si>
    <t>16,17,19,20,22,UCM1</t>
  </si>
  <si>
    <t>AC1-AC7</t>
  </si>
  <si>
    <t>Modify Inventory entries</t>
  </si>
  <si>
    <t>AC1-AC6</t>
  </si>
  <si>
    <t>UCM2,UCM3,UCM4,U26,U23,UCM5,UCM8,UCM9,U27</t>
  </si>
  <si>
    <t>Most manual tests were repeatedly  tested for the duration of the sprint</t>
  </si>
  <si>
    <t>Card Expiry</t>
  </si>
  <si>
    <t>Product Lookup</t>
  </si>
  <si>
    <t>Sprint_5.0</t>
  </si>
  <si>
    <t>U26,U29,U30,U31</t>
  </si>
  <si>
    <t>Browse/Search Sale Listings</t>
  </si>
  <si>
    <t>Individual sale listing</t>
  </si>
  <si>
    <t>Sprint_6.4</t>
  </si>
  <si>
    <t>U32,U41,U42,U33,U37,U34,U39,U10,U11</t>
  </si>
  <si>
    <t>U33</t>
  </si>
  <si>
    <t>Wishlist business</t>
  </si>
  <si>
    <t>There seem to be list of tests for U33 but based on description they do not relate to any of the AC from U33</t>
  </si>
  <si>
    <t>U37</t>
  </si>
  <si>
    <t>Sales listing watchlist</t>
  </si>
  <si>
    <t>U34</t>
  </si>
  <si>
    <t>Business wishlist notification</t>
  </si>
  <si>
    <t>U39</t>
  </si>
  <si>
    <t>Wishlist notification management</t>
  </si>
  <si>
    <t>4,5,6,13,15</t>
  </si>
  <si>
    <t>DGAA</t>
  </si>
  <si>
    <t>Create business account</t>
  </si>
  <si>
    <t>AC2-AC5</t>
  </si>
  <si>
    <t>Acting as business</t>
  </si>
  <si>
    <t>sprint_3.2</t>
  </si>
  <si>
    <t>15,17,19,20,22,UCM1,UCM2</t>
  </si>
  <si>
    <t>Community market place</t>
  </si>
  <si>
    <t>sprint_4.2</t>
  </si>
  <si>
    <t>U19,U20,U16, U23,U26,UCM3, UCM4,UCM5</t>
  </si>
  <si>
    <t>UCM6,UCM7,UCM8,UCM9,U10,U29</t>
  </si>
  <si>
    <t>U3,U19,U22,UCM1,UCM2,U30,U31,U41,U32,U42</t>
  </si>
  <si>
    <t>?</t>
  </si>
  <si>
    <t>Not in Jira</t>
  </si>
  <si>
    <t>4,5,6,13,15,16</t>
  </si>
  <si>
    <t>None of the scenarios have been written</t>
  </si>
  <si>
    <t>There are 9 Acs but only 4 manual tests</t>
  </si>
  <si>
    <t>Registering a business</t>
  </si>
  <si>
    <t>Ensuring required attributes exist</t>
  </si>
  <si>
    <t>Ensuring businesses can only be of 4 types (Accommodation and Food Services, Retail Trade, Charitable organisation, Non-profit organisation)</t>
  </si>
  <si>
    <t>Primary administrator access given to creator</t>
  </si>
  <si>
    <t>U13 Home page</t>
  </si>
  <si>
    <t>Accessing the catalogue.</t>
  </si>
  <si>
    <t>None of the scenarios have been implemented</t>
  </si>
  <si>
    <t>Adding items to catalogue.</t>
  </si>
  <si>
    <t>Catalog item fields</t>
  </si>
  <si>
    <t>19,22,UCM1,UCM2</t>
  </si>
  <si>
    <t>the user can see their inventory</t>
  </si>
  <si>
    <t>I can add entries to my inventory</t>
  </si>
  <si>
    <t>Quantity must be above 0 and less than quantity of inventory entry - other listings of that item quantity</t>
  </si>
  <si>
    <t>Listing has optional field: moreInfo</t>
  </si>
  <si>
    <t>Closing uses inventory entry expiry date as default when not supplied</t>
  </si>
  <si>
    <t>U26,UCM3,UCM2</t>
  </si>
  <si>
    <t>Example data in the system (CR)</t>
  </si>
  <si>
    <t>sprint_5.1</t>
  </si>
  <si>
    <t>E1, U29, U30,U31</t>
  </si>
  <si>
    <t>Browse Sales Listings</t>
  </si>
  <si>
    <t>Check all listings are returned when no filtering is applied</t>
  </si>
  <si>
    <t>This AC doesn't need to be covered if all of the information can be conveniently covered</t>
  </si>
  <si>
    <t>Check that filtering and sorting works</t>
  </si>
  <si>
    <t>Check the filtering by business types works</t>
  </si>
  <si>
    <t>Listings can be limited by searching by product name</t>
  </si>
  <si>
    <t>Listings can be limited by setting a price range</t>
  </si>
  <si>
    <t>Listings can be limited by searching by business name</t>
  </si>
  <si>
    <t>Listings can be limited by searching by business address</t>
  </si>
  <si>
    <t>Listings can be limited by searching for a date range</t>
  </si>
  <si>
    <t>No Acs written</t>
  </si>
  <si>
    <t>This Ac should have been manual tested as it is GUI based</t>
  </si>
  <si>
    <t>On listing purchase, inventory-item is updated</t>
  </si>
  <si>
    <t>On listing purchase, listing is removed</t>
  </si>
  <si>
    <t>On listing purchase, transaction is created</t>
  </si>
  <si>
    <t>sprint_6.3</t>
  </si>
  <si>
    <t>EU1,EU2,EU3,EU4,U41,U26,U29,U30,U42</t>
  </si>
  <si>
    <t>EU1</t>
  </si>
  <si>
    <t>Add product nutrition facts</t>
  </si>
  <si>
    <t>This story was not acceptance tested</t>
  </si>
  <si>
    <t>EU2</t>
  </si>
  <si>
    <t>View Nutrition Facts Information</t>
  </si>
  <si>
    <t>Viewing the nutritional facts of a product on the listings and product pages</t>
  </si>
  <si>
    <t>EU3</t>
  </si>
  <si>
    <t>Filter Sales Listings With Nutritional Information</t>
  </si>
  <si>
    <t>Check that filtering by singular dietary option works; Check that filtering by multiple dietary option works</t>
  </si>
  <si>
    <t>Filter max NOVA group in listings search; Filter min NOVA group in listings search; Filter range NOVA group in listings search; Filter by max nutri-score in listings search; Filter by min nutri-score in listings search; Filter by nutri-score range in listings search;</t>
  </si>
  <si>
    <t>Check that filtering by fat works; Check that filtering by saturated fat works;Check that filtering by salt works; Check that filtering by sugars works</t>
  </si>
  <si>
    <t>EU4</t>
  </si>
  <si>
    <t>Barcode scanning</t>
  </si>
  <si>
    <t>Setting Custom Period, Dates Not Out of Bounds; Setting Custom Period, Right Dates Returned; Setting Custom Period, Granularity to MONTH, Dates Not Out of Bounds.</t>
  </si>
  <si>
    <t>Setting Granularity to MONTH; Setting Granularity to YEAR; Setting Custom Period, Granularity to MONTH, Dates Not Out of Bounds</t>
  </si>
  <si>
    <t>Return of Big Data</t>
  </si>
  <si>
    <t>AC1-AC11</t>
  </si>
  <si>
    <t>No additional acceptance tests have been written since sprint 5. The story failed due to AC2 and AC4 failing.</t>
  </si>
  <si>
    <t>This story failed in sprint 5 and no additional acceptance testing has been done</t>
  </si>
  <si>
    <t>This story failed in sprint 5. Didn't have acceptance tests written then and none have been added in sprint 6.</t>
  </si>
  <si>
    <t>Story passed?</t>
  </si>
  <si>
    <t>sprint_2.2</t>
  </si>
  <si>
    <t>5,6,13,15,17,19,20,22</t>
  </si>
  <si>
    <t>Not implemented</t>
  </si>
  <si>
    <t>The username I use to log in should be my email address that I have previously registered in the system. If I try to register an account with an email address that is already registered, the system should not create the account but let me know. Similarly, if I try to log in with an email address that has not been registered, the system should let me know.</t>
  </si>
  <si>
    <t xml:space="preserve">Logging into a user account </t>
  </si>
  <si>
    <t xml:space="preserve">AC3 - If when logging in, my details are incorrect, the system should generate an error message.
</t>
  </si>
  <si>
    <t>Appropriate validation is carried out and errors are clearly conveyed.</t>
  </si>
  <si>
    <t>Not supplying the password is the only thing they have tried, what about user name?</t>
  </si>
  <si>
    <t>Appropriate error messages should be shown (e.g. mandatory field not filled in). The error message should help me understand the problem and the location of the problem so that I can easily fix it.</t>
  </si>
  <si>
    <r>
      <rPr>
        <sz val="10"/>
        <color rgb="FFFF0000"/>
        <rFont val="Arial"/>
        <family val="2"/>
        <charset val="1"/>
      </rPr>
      <t xml:space="preserve">Only invalid email was tested, there are many other </t>
    </r>
    <r>
      <rPr>
        <sz val="9"/>
        <color rgb="FF080808"/>
        <rFont val="Arial"/>
        <family val="2"/>
        <charset val="1"/>
      </rPr>
      <t>mandatory</t>
    </r>
    <r>
      <rPr>
        <sz val="10"/>
        <color rgb="FFFF0000"/>
        <rFont val="Arial"/>
        <family val="2"/>
        <charset val="1"/>
      </rPr>
      <t xml:space="preserve"> fields</t>
    </r>
  </si>
  <si>
    <t>AC12 - I can log back into my profile with my username (email address) and password.</t>
  </si>
  <si>
    <t>5,6,13,15,17,19,20,23</t>
  </si>
  <si>
    <t>Assuming I am not already logged in, the application gives me the ability to either log in or register (create) a new account. When registering, the mandatory attributes are clearly marked.</t>
  </si>
  <si>
    <r>
      <rPr>
        <sz val="10"/>
        <rFont val="Arial"/>
        <family val="2"/>
        <charset val="1"/>
      </rPr>
      <t xml:space="preserve">There was no  way to check if </t>
    </r>
    <r>
      <rPr>
        <sz val="9"/>
        <color rgb="FF080808"/>
        <rFont val="Arial"/>
        <family val="2"/>
        <charset val="1"/>
      </rPr>
      <t>mandatory</t>
    </r>
    <r>
      <rPr>
        <sz val="10"/>
        <rFont val="Arial"/>
        <family val="2"/>
        <charset val="1"/>
      </rPr>
      <t xml:space="preserve"> attributes are clearly marked</t>
    </r>
  </si>
  <si>
    <t>N/A</t>
  </si>
  <si>
    <t>4, UCM1,UCM2,UCM4,UCM5</t>
  </si>
  <si>
    <t>The information of a card is displayed</t>
  </si>
  <si>
    <t>Check if these are covered via  manual testing</t>
  </si>
  <si>
    <t>One test created to visually test that items appear in corresponding category</t>
  </si>
  <si>
    <t>One test created to check if clicking on entry card will display the full card content</t>
  </si>
  <si>
    <t>I can create a card to be displayed in one of the three sections.;I can create a card to be displayed in one of the three sections.;I can create a card to be displayed in one of the three sections.</t>
  </si>
  <si>
    <t>This could have been single scenario</t>
  </si>
  <si>
    <t>None of the manual tests for this story have steps so one could not repeat the test</t>
  </si>
  <si>
    <t>My name and location are automatically included so that other marketplace users can contact me.</t>
  </si>
  <si>
    <t>The card has a title (e.g. “1982 Lada Samara”) which is intended to be suitable for one-line</t>
  </si>
  <si>
    <t>The actual code checks if the card actually shows the title rather than if it the expected title. So if this a suitable test?</t>
  </si>
  <si>
    <t>The card also has a text field, which may be multi-line, containing a more detailed description</t>
  </si>
  <si>
    <t>Same as before (it is checked if the description is there not if it is correct)</t>
  </si>
  <si>
    <t>One or more keywords/phrases can be added.</t>
  </si>
  <si>
    <t>The newly-created card is added to the corresponding marketplace section.;  The newly-created card is added to the corresponding marketplace section.;The newly-created card is added to the corresponding marketplace section.</t>
  </si>
  <si>
    <t>if appropriate scenarios format has been used (e.g.data tables) this could have been one scenario.</t>
  </si>
  <si>
    <t>There should have been two different scenarios names as these two test different things</t>
  </si>
  <si>
    <t>A system administrator can delete any cards.</t>
  </si>
  <si>
    <t>not covered</t>
  </si>
  <si>
    <t>If I take no action within 24 hours of the notification (card expiry) then the card will be deleted automatically</t>
  </si>
  <si>
    <t>Default Global Application Admin</t>
  </si>
  <si>
    <t>The DGAA can make the individual a GAA.</t>
  </si>
  <si>
    <t>The DGAA can remove admin rights from any individual.</t>
  </si>
  <si>
    <t>Only individuals can be given application admin rights. Business accounts cannot be given admin rights.</t>
  </si>
  <si>
    <t>U16,U26,U23,UCM4,UCM6,UCM7,UCM8,UCM9,U27,U28,U10,U11,U29</t>
  </si>
  <si>
    <t>I can upload one or more images for the product.</t>
  </si>
  <si>
    <t>Doesn't check if one can upload more than one image</t>
  </si>
  <si>
    <t>almost fully covered</t>
  </si>
  <si>
    <r>
      <rPr>
        <sz val="9"/>
        <color rgb="FF080808"/>
        <rFont val="Arial"/>
        <family val="2"/>
        <charset val="1"/>
      </rPr>
      <t xml:space="preserve">The default primary image is the first image uploaded;
</t>
    </r>
    <r>
      <rPr>
        <sz val="9"/>
        <color rgb="FF080808"/>
        <rFont val="JetBrains Mono"/>
        <family val="3"/>
        <charset val="1"/>
      </rPr>
      <t>The user is able to change which image is the primary image</t>
    </r>
  </si>
  <si>
    <t>A thumbnail of the primary image is automatically created</t>
  </si>
  <si>
    <t>I can delete product images</t>
  </si>
  <si>
    <t>Hard to test it via scenario, manual testing would be the way to do it</t>
  </si>
  <si>
    <r>
      <rPr>
        <sz val="9"/>
        <color rgb="FF080808"/>
        <rFont val="Arial"/>
        <family val="2"/>
        <charset val="1"/>
      </rPr>
      <t xml:space="preserve">I can enter a full name, or part of a name, as a search term.; </t>
    </r>
    <r>
      <rPr>
        <sz val="9"/>
        <color rgb="FF080808"/>
        <rFont val="JetBrains Mono"/>
        <family val="3"/>
        <charset val="1"/>
      </rPr>
      <t>If I enter more than one term then I can specify whether results must match all of the terms or any of them.; 
If I enter more than one term then I can specify whether results must match all of the terms or any of them.;
Terms containing spaces can be quoted (e.g. “New World”) if necessary to avoid confusion.</t>
    </r>
  </si>
  <si>
    <t>The search facility also allows searches by business type. Instead of, or as well as, typing in parts of business names, I can choose the business type from a dropdown or other suitable UI element. (2x)</t>
  </si>
  <si>
    <t>Test for blue scenarios only. For example, they haven't checked if choosing a business type and by part of the business name that is not of the retail type would bring any results</t>
  </si>
  <si>
    <t>No new features/scenarios added</t>
  </si>
  <si>
    <t>When creating a card, a user can add one or more keywords.</t>
  </si>
  <si>
    <t>The keywords may be selected from a system-wide list.</t>
  </si>
  <si>
    <t>The user can also enter keywords via the keyboard.   In this case, an autocomplete feature indicates potential matches.</t>
  </si>
  <si>
    <t>Needs more test to test autocomplete working properly</t>
  </si>
  <si>
    <t>Based on their manual testing autocomplete was working fine</t>
  </si>
  <si>
    <t>If no match is found then the user can add the keyword to the list as a new entry.</t>
  </si>
  <si>
    <t>To prevent abuse, system administrators are notified when a new keyword is added.</t>
  </si>
  <si>
    <t>Only system administrators can delete a keyword.   In this case, the keyword is removed from the list and from any cards it appears on.</t>
  </si>
  <si>
    <t>They had two scenarios using the same name while the content was slightly different. Name should reflect the test condition</t>
  </si>
  <si>
    <t>Only cards from the current section will be searched.</t>
  </si>
  <si>
    <t>Search cards using keywords, matching any of the keywords. (2x)</t>
  </si>
  <si>
    <t xml:space="preserve">They have started to use datatables so </t>
  </si>
  <si>
    <t>When I am looking at a displayed card, there is a button, or other suitable control,   that enables me to contact the card creator.;</t>
  </si>
  <si>
    <t>I can enter a (plain text) message.</t>
  </si>
  <si>
    <t>The sender’s name is included (e.g. “New message from: Dave Davidson”)</t>
  </si>
  <si>
    <t>Needs to be manually tested</t>
  </si>
  <si>
    <t>The recipient can reply to the message. The same process occurs,   leading to the response appearing on the original sender’s feed.</t>
  </si>
  <si>
    <t>A user can delete a message from their feed,   whether or not they have chosen to reply to it.</t>
  </si>
  <si>
    <t>check both cases (when reply was made and when it wasn't made)</t>
  </si>
  <si>
    <t>One test written</t>
  </si>
  <si>
    <t xml:space="preserve"> Edit Card</t>
  </si>
  <si>
    <t>I can edit any card that I created but I cannot edit a card created by another user.</t>
  </si>
  <si>
    <t>I can change the title, description and keywords. The creation date and creator remain unchanged.</t>
  </si>
  <si>
    <t xml:space="preserve">It was easiest to test through manual testing </t>
  </si>
  <si>
    <t xml:space="preserve"> A system administrator can edit any cards.</t>
  </si>
  <si>
    <t>Best to test via manual testing</t>
  </si>
  <si>
    <t>Product Search</t>
  </si>
  <si>
    <t>Best tested via manual testing</t>
  </si>
  <si>
    <t>As a registered individual, I can update any of my attributes.</t>
  </si>
  <si>
    <t>Few checks needed (e.g.updating just few and then all)</t>
  </si>
  <si>
    <t>All validation rules still apply. For example, I can only modify my date of birth if I still remain over the required age.</t>
  </si>
  <si>
    <t>A check for over a reasonable age (over 120 y) would also need o be done even if the Ac doesn't say so. It is just common sense.</t>
  </si>
  <si>
    <t>Mandatory attributes still remain mandatory.</t>
  </si>
  <si>
    <r>
      <rPr>
        <sz val="12"/>
        <rFont val="Arial"/>
        <family val="2"/>
        <charset val="1"/>
      </rPr>
      <t xml:space="preserve">Only one </t>
    </r>
    <r>
      <rPr>
        <sz val="9"/>
        <color rgb="FF080808"/>
        <rFont val="JetBrains Mono"/>
        <family val="3"/>
        <charset val="1"/>
      </rPr>
      <t>mandatory</t>
    </r>
    <r>
      <rPr>
        <sz val="12"/>
        <rFont val="Arial"/>
        <family val="2"/>
        <charset val="1"/>
      </rPr>
      <t xml:space="preserve"> attribute checked.</t>
    </r>
  </si>
  <si>
    <t>There is no manual testing outcome, not sure if the test passed will assume it has</t>
  </si>
  <si>
    <t>I can upload one or more images for a user.; I can delete user images</t>
  </si>
  <si>
    <t>Deleting an image is not necessary</t>
  </si>
  <si>
    <t>The user is able to change which image is the primary image; The user is able to change which image is the primary image</t>
  </si>
  <si>
    <t>As an administrator of a business account, I can modify any of the attributes.;</t>
  </si>
  <si>
    <t>None of the manual tests for this story do not have steps , so cannot be recreated.</t>
  </si>
  <si>
    <t>All validation rules still apply. Mandatory attributes still remain mandatory.</t>
  </si>
  <si>
    <t>I can upload one or more images.</t>
  </si>
  <si>
    <t>Didn't check if more than one can be uploaded</t>
  </si>
  <si>
    <t>One of these images is deemed to be the primary image. I can change the primary image.</t>
  </si>
  <si>
    <t>A Thumbnail of the primary image is created</t>
  </si>
  <si>
    <t>Browse/Search Sales listings</t>
  </si>
  <si>
    <t>If no filtering is applied then all current sales listings are displayed</t>
  </si>
  <si>
    <t>It requires a visual test – so manual testing would be appropriate</t>
  </si>
  <si>
    <t>I can order sales listings by product name</t>
  </si>
  <si>
    <t>I can limit search results by business type</t>
  </si>
  <si>
    <t>I can limit search results by part of a product name</t>
  </si>
  <si>
    <t>More examples are needed to test this functionality</t>
  </si>
  <si>
    <t>I can limit search results by setting a price range</t>
  </si>
  <si>
    <t>I can limit search results by part of the name of the seller (business name)</t>
  </si>
  <si>
    <t>More examples needed to be tested to be sure it works properly (invalid characters, capital/lowcase letters..)</t>
  </si>
  <si>
    <t>I can limit search results by part of the sellers country</t>
  </si>
  <si>
    <t>I can limit search results by setting a closing date range range</t>
  </si>
  <si>
    <t>Check dates in future, past..</t>
  </si>
  <si>
    <t>U30,U31,U32,U25,E1</t>
  </si>
  <si>
    <t>I can “like'' or “bookmark” — teams can choose the exact terminology — this sale listing.</t>
  </si>
  <si>
    <t>Steps not outlined</t>
  </si>
  <si>
    <t>Any user (including myself) can “like” the listing at most once.</t>
  </si>
  <si>
    <t>I can “unlike” this listing. This will decrement the number of “likes”</t>
  </si>
  <si>
    <t>When a sales listing is purchased all other users who have liked the sales listing are notified</t>
  </si>
  <si>
    <t>There is one test that was trying to cover all Acs, having few but small tests would be useful</t>
  </si>
  <si>
    <t>AC requirements were further refined with PO, but details were not available.</t>
  </si>
  <si>
    <t>A notification is sent to the purchaser of a sales listing detailing payment and collection details</t>
  </si>
  <si>
    <t>When a sale listing is purchased, the sellers inventory is updated to reflect that the goods have been sold</t>
  </si>
  <si>
    <t>The sale listing is removed after purchase</t>
  </si>
  <si>
    <t>After a sales listing is purchased, information about the sale is stored in sales history</t>
  </si>
  <si>
    <t>AC 4 &amp; 5 have been removed from requirements for now</t>
  </si>
  <si>
    <t>I can easily distinguish between messages and notifications I have clicked on (“read”) and those I haven’t (“unread”).;
New messages and notifications are initially unread.</t>
  </si>
  <si>
    <t>I can “star” sale listings to mark them as high importance.</t>
  </si>
  <si>
    <t>I can “tag” a liked sale listing.</t>
  </si>
  <si>
    <t>No steps recorded</t>
  </si>
  <si>
    <r>
      <rPr>
        <sz val="9"/>
        <color rgb="FF080808"/>
        <rFont val="Arial"/>
        <family val="2"/>
        <charset val="1"/>
      </rPr>
      <t xml:space="preserve">The link can be used at most once (in case the user has remembered their password in the meantime) and expires after a fixed period (e.g. an hour).;
</t>
    </r>
    <r>
      <rPr>
        <sz val="9"/>
        <color rgb="FF080808"/>
        <rFont val="JetBrains Mono"/>
        <family val="3"/>
        <charset val="1"/>
      </rPr>
      <t>The link can be used at most once (in case the user has remembered their password in the meantime)
and expires after a fixed period (e.g. an hour).</t>
    </r>
  </si>
  <si>
    <t>A new password can be chosen.  It must obey the same rules as the original one. The old password is deleted and the new one can then be used to log in.</t>
  </si>
  <si>
    <t>Doesn't test all the rules in setting the password</t>
  </si>
  <si>
    <t>This story is about breaking an epic into stories, the outcome doesn't have a direct impact on quality</t>
  </si>
  <si>
    <t>sprint_6.0</t>
  </si>
  <si>
    <t>U41,U42,UD1,UD2,UD3,UD5,UD6,UD7</t>
  </si>
  <si>
    <t>None of the tests have steps outlined</t>
  </si>
  <si>
    <t>I can select a period to be reported on.  This might be a single year, month, week or day.</t>
  </si>
  <si>
    <t>I can also specify a custom period by selecting when it starts and ends.</t>
  </si>
  <si>
    <t>Not existing range should be checked too (e.g. dates in the future)</t>
  </si>
  <si>
    <t>I can select the granularity of the report.</t>
  </si>
  <si>
    <t>I can also select finer granularity (e.g. monthly). In this case the report would have a line for each month, including the month name/number</t>
  </si>
  <si>
    <t>None of the test have steps outlined</t>
  </si>
  <si>
    <t>UD1</t>
  </si>
  <si>
    <t>Landing Page</t>
  </si>
  <si>
    <t>The landing page shows the number of currently registered users, the number of currently available sale listings,           and the number of sales that have been made.</t>
  </si>
  <si>
    <t>From the landing page, I am able to access a means of contacting Resale with any questions I may have.</t>
  </si>
  <si>
    <t xml:space="preserve"> When contacting Resale, I am required to provide my email address and a message.</t>
  </si>
  <si>
    <t>UD2</t>
  </si>
  <si>
    <t>Popular Listings</t>
  </si>
  <si>
    <t>up to 10 of the most liked sale listings are shown; 
up to 10 of the most liked sale listings are shown when filtering by a country; 
Sale listings that have not been sold and have reached their closing date are removed</t>
  </si>
  <si>
    <t>UD3</t>
  </si>
  <si>
    <t>Featured business listings</t>
  </si>
  <si>
    <t>The user can make a sale listing be featured</t>
  </si>
  <si>
    <t>Only 5 sale listings can be featured at a time</t>
  </si>
  <si>
    <t>The user can remove a sale listing from the featured list</t>
  </si>
  <si>
    <t>UD5</t>
  </si>
  <si>
    <t>Sale history</t>
  </si>
  <si>
    <t>As a logged-in individual user, I can access my sale history</t>
  </si>
  <si>
    <t>UD6</t>
  </si>
  <si>
    <t>Sale Reviews</t>
  </si>
  <si>
    <t>When acting as an individual user, I can select a sale listing from my purchase history to leave a review for the business.</t>
  </si>
  <si>
    <t>The review includes a star rating (out of 5) and a text message.</t>
  </si>
  <si>
    <t>Individual users can view reviews they have left on their purchase history page, as well as any replies to their reviews.</t>
  </si>
  <si>
    <t>Users can view a list of reviews left for the business on the business’ profile page.</t>
  </si>
  <si>
    <t>A business’ average star rating is displayed on their profile page.</t>
  </si>
  <si>
    <t>UD7</t>
  </si>
  <si>
    <t>Responding to Sale reviews(depends on UD6)</t>
  </si>
  <si>
    <t>Businesses can also leave a reply to a review, which consists of a text message.</t>
  </si>
  <si>
    <t>Haven't tried to leave a long msg to see if it would work?</t>
  </si>
  <si>
    <t>sprint_2.1</t>
  </si>
  <si>
    <t>1,4,5,6,13,15,17</t>
  </si>
  <si>
    <t>U1A</t>
  </si>
  <si>
    <t>U1A Improve error messages and validation for registration</t>
  </si>
  <si>
    <t>AC1-AC13</t>
  </si>
  <si>
    <t>Tests are not mapped to Acs</t>
  </si>
  <si>
    <t>NA</t>
  </si>
  <si>
    <t>5,6,13,15,19,22,UCM1</t>
  </si>
  <si>
    <t>AC!</t>
  </si>
  <si>
    <t>sprint_4.4</t>
  </si>
  <si>
    <t>U1C,U3B,UCM2,UCM3,U26,U16</t>
  </si>
  <si>
    <t>U1C</t>
  </si>
  <si>
    <t>Not In Jira!!</t>
  </si>
  <si>
    <t>U3B</t>
  </si>
  <si>
    <t>Create Card</t>
  </si>
  <si>
    <t>Marketplace display</t>
  </si>
  <si>
    <t>Manual testing records not available for sprint 5 &amp; 6</t>
  </si>
  <si>
    <t>U29,U16a,U31,U19a,U22a,U1d</t>
  </si>
  <si>
    <t>ucm4,u30,u31a,u41,ucm5</t>
  </si>
  <si>
    <t>Community Marketplace Card Deletion</t>
  </si>
  <si>
    <t>4,5,6,13,15,17</t>
  </si>
  <si>
    <t>19,20,22,UCM1</t>
  </si>
  <si>
    <t>Not clear which ACs manual tests refer to</t>
  </si>
  <si>
    <t>AC3-AC7</t>
  </si>
  <si>
    <t>Modify Inventory</t>
  </si>
  <si>
    <t>22,16,26,UCM2,UCM3,UCM4</t>
  </si>
  <si>
    <t>Sprint_5.2</t>
  </si>
  <si>
    <t>23,29,30,31</t>
  </si>
  <si>
    <t>U41,U32,U42,U700,UCM2,UCM3,UCM4,UCM8,U10,U11</t>
  </si>
  <si>
    <t>AC-AC7</t>
  </si>
  <si>
    <t>U700</t>
  </si>
  <si>
    <t>Extended sales report</t>
  </si>
  <si>
    <t>AC4-AC7</t>
  </si>
  <si>
    <t>8 tests recorded in July (sprint 4) but none after that</t>
  </si>
  <si>
    <t>Market section display</t>
  </si>
  <si>
    <t>4 tests recorded in sprint 4 but nothing after that</t>
  </si>
  <si>
    <t>11 tests recorded in sprint 4 but none after</t>
  </si>
  <si>
    <t>Contacting other marketplace user</t>
  </si>
  <si>
    <t>Modifying businesses</t>
  </si>
  <si>
    <t>Team</t>
  </si>
  <si>
    <t>test tag</t>
  </si>
  <si>
    <t>testmanual tag</t>
  </si>
  <si>
    <t>fix  tag</t>
  </si>
  <si>
    <t>implement tag</t>
  </si>
  <si>
    <t>Total hours</t>
  </si>
  <si>
    <t>Implementation effort %</t>
  </si>
  <si>
    <t>Automated test effort %</t>
  </si>
  <si>
    <t>Manual test effort %</t>
  </si>
  <si>
    <t>Fix effort %</t>
  </si>
  <si>
    <t>Story points passed (%)</t>
  </si>
  <si>
    <t>Deferred story points (%)</t>
  </si>
  <si>
    <t>Failed story points (%)</t>
  </si>
  <si>
    <t>Total redeemed points</t>
  </si>
  <si>
    <t>Team-A</t>
  </si>
  <si>
    <t>sprint 2</t>
  </si>
  <si>
    <t>sprint 3</t>
  </si>
  <si>
    <t>sprint 4</t>
  </si>
  <si>
    <t>sprint 5</t>
  </si>
  <si>
    <t>sprint 6</t>
  </si>
  <si>
    <t>Team-B</t>
  </si>
  <si>
    <t>Team-C</t>
  </si>
  <si>
    <t>Team-D</t>
  </si>
  <si>
    <t>Team-E</t>
  </si>
  <si>
    <t>Team-F</t>
  </si>
  <si>
    <t>Team-G</t>
  </si>
  <si>
    <t>Team-H</t>
  </si>
  <si>
    <t>Testing effort sprint 2</t>
  </si>
  <si>
    <t>Fixing effort sprint 3</t>
  </si>
  <si>
    <t>Testing effort sprint 3</t>
  </si>
  <si>
    <t>Fixing effort sprnt 4</t>
  </si>
  <si>
    <t>Testing effort sprint 4</t>
  </si>
  <si>
    <t>Fixing effort sprint 5</t>
  </si>
  <si>
    <t>Testing effort sprint 5</t>
  </si>
  <si>
    <t>Fixing effort sprint 6</t>
  </si>
  <si>
    <t>Project</t>
  </si>
  <si>
    <t>Frontend tests</t>
  </si>
  <si>
    <t>Frontend unit test coverage (%)</t>
  </si>
  <si>
    <t>Backend tests</t>
  </si>
  <si>
    <t>Backend unit test coverage (%)</t>
  </si>
  <si>
    <t>Automated acceptance test coverage (%)</t>
  </si>
  <si>
    <t>Automated acceptance tests points weighted coverage (%)</t>
  </si>
  <si>
    <t>Manual acceptance test coverage(%)</t>
  </si>
  <si>
    <t>Overall acceptance test coverage (%)</t>
  </si>
  <si>
    <t>Passed stories %</t>
  </si>
  <si>
    <t>Passed Story Points (%)</t>
  </si>
  <si>
    <t>Sprint-2</t>
  </si>
  <si>
    <t>Alice</t>
  </si>
  <si>
    <t>Sprint-3</t>
  </si>
  <si>
    <t>Bob</t>
  </si>
  <si>
    <t>Sprint-4</t>
  </si>
  <si>
    <t>Sprint-5</t>
  </si>
  <si>
    <t>Sprint-6</t>
  </si>
  <si>
    <t>Charlie</t>
  </si>
  <si>
    <t>Eve</t>
  </si>
  <si>
    <t>David</t>
  </si>
  <si>
    <t>Team-I</t>
  </si>
  <si>
    <t>Team-J</t>
  </si>
  <si>
    <t>FEUT</t>
  </si>
  <si>
    <t>BEUT</t>
  </si>
  <si>
    <t>AAT</t>
  </si>
  <si>
    <t>MAT</t>
  </si>
  <si>
    <t>OAT</t>
  </si>
  <si>
    <t>PSP</t>
  </si>
  <si>
    <t>DSP</t>
  </si>
  <si>
    <t>RSP</t>
  </si>
  <si>
    <t>ATE</t>
  </si>
  <si>
    <t>MTE</t>
  </si>
  <si>
    <t>FE</t>
  </si>
  <si>
    <t>IE</t>
  </si>
  <si>
    <t>ATE (hours)</t>
  </si>
  <si>
    <t>MTE (hours)</t>
  </si>
  <si>
    <t>FE (hours)</t>
  </si>
  <si>
    <t>IE (hours)</t>
  </si>
  <si>
    <t>average</t>
  </si>
  <si>
    <t>stdev</t>
  </si>
  <si>
    <t>Team B</t>
  </si>
  <si>
    <t>Team H</t>
  </si>
  <si>
    <t>Team G</t>
  </si>
  <si>
    <t>Team D</t>
  </si>
  <si>
    <t>Team C</t>
  </si>
  <si>
    <t>Team F</t>
  </si>
  <si>
    <t>Team E</t>
  </si>
  <si>
    <t>Team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</si>
</sst>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
  </numFmts>
  <fonts count="24">
    <font>
      <sz val="10"/>
      <name val="Arial"/>
      <family val="2"/>
      <charset val="1"/>
    </font>
    <font>
      <sz val="11"/>
      <color rgb="FF000000"/>
      <name val="Arial"/>
      <family val="2"/>
    </font>
    <font>
      <b/>
      <sz val="10"/>
      <name val="Arial"/>
      <family val="2"/>
      <charset val="1"/>
    </font>
    <font>
      <sz val="11"/>
      <name val="Cambria"/>
      <family val="1"/>
    </font>
    <font>
      <sz val="9"/>
      <color rgb="FF080808"/>
      <name val="Arial"/>
      <family val="2"/>
      <charset val="1"/>
    </font>
    <font>
      <sz val="12"/>
      <color rgb="FF000000"/>
      <name val="Ubuntu"/>
      <charset val="1"/>
    </font>
    <font>
      <sz val="10"/>
      <color rgb="FFC9211E"/>
      <name val="Arial"/>
      <family val="2"/>
      <charset val="1"/>
    </font>
    <font>
      <vertAlign val="superscript"/>
      <sz val="10"/>
      <name val="Arial"/>
      <family val="2"/>
      <charset val="1"/>
    </font>
    <font>
      <sz val="5.6"/>
      <color rgb="FF000000"/>
      <name val="Ubuntu"/>
      <charset val="1"/>
    </font>
    <font>
      <sz val="10"/>
      <color rgb="FF000000"/>
      <name val="Arial"/>
      <family val="2"/>
      <charset val="1"/>
    </font>
    <font>
      <sz val="10"/>
      <color rgb="FF000000"/>
      <name val="JetBrains Mono"/>
      <family val="3"/>
      <charset val="1"/>
    </font>
    <font>
      <sz val="5.5"/>
      <color rgb="FF000000"/>
      <name val="Ubuntu"/>
      <charset val="1"/>
    </font>
    <font>
      <sz val="10"/>
      <color rgb="FFFF0000"/>
      <name val="Arial"/>
      <family val="2"/>
      <charset val="1"/>
    </font>
    <font>
      <sz val="9"/>
      <color rgb="FF000000"/>
      <name val="Arial"/>
      <family val="2"/>
    </font>
    <font>
      <sz val="18"/>
      <color rgb="FFFF0000"/>
      <name val="Arial"/>
      <family val="2"/>
      <charset val="1"/>
    </font>
    <font>
      <b/>
      <sz val="10"/>
      <color rgb="FFC9211E"/>
      <name val="Arial"/>
      <family val="2"/>
      <charset val="1"/>
    </font>
    <font>
      <sz val="12"/>
      <name val="Arial"/>
      <family val="2"/>
      <charset val="1"/>
    </font>
    <font>
      <sz val="11"/>
      <name val="Arial"/>
      <family val="2"/>
      <charset val="1"/>
    </font>
    <font>
      <sz val="10"/>
      <color rgb="FF080808"/>
      <name val="Arial"/>
      <family val="2"/>
      <charset val="1"/>
    </font>
    <font>
      <sz val="10"/>
      <color rgb="FF080808"/>
      <name val="JetBrains Mono"/>
      <family val="3"/>
      <charset val="1"/>
    </font>
    <font>
      <b/>
      <sz val="10"/>
      <color rgb="FF008000"/>
      <name val="Arial"/>
      <family val="2"/>
      <charset val="1"/>
    </font>
    <font>
      <sz val="9"/>
      <color rgb="FF080808"/>
      <name val="JetBrains Mono"/>
      <family val="3"/>
      <charset val="1"/>
    </font>
    <font>
      <sz val="14"/>
      <color rgb="FFC9211E"/>
      <name val="Arial"/>
      <family val="2"/>
      <charset val="1"/>
    </font>
    <font>
      <i/>
      <sz val="10"/>
      <name val="Arial"/>
      <family val="2"/>
      <charset val="1"/>
    </font>
  </fonts>
  <fills count="4">
    <fill>
      <patternFill patternType="none"/>
    </fill>
    <fill>
      <patternFill patternType="gray125"/>
    </fill>
    <fill>
      <patternFill patternType="solid">
        <fgColor rgb="FF999999"/>
        <bgColor rgb="FFA5A5A5"/>
      </patternFill>
    </fill>
    <fill>
      <patternFill patternType="solid">
        <fgColor rgb="FFB2B2B2"/>
        <bgColor rgb="FFB3B3B3"/>
      </patternFill>
    </fill>
  </fills>
  <borders count="1">
    <border>
      <left/>
      <right/>
      <top/>
      <bottom/>
      <diagonal/>
    </border>
  </borders>
  <cellStyleXfs count="1">
    <xf numFmtId="0" fontId="0" fillId="0" borderId="0"/>
  </cellStyleXfs>
  <cellXfs count="122">
    <xf numFmtId="0" fontId="0" fillId="0" borderId="0" xfId="0"/>
    <xf numFmtId="0" fontId="12" fillId="0" borderId="0" xfId="0" applyFont="1" applyAlignment="1">
      <alignment vertical="top"/>
    </xf>
    <xf numFmtId="0" fontId="9" fillId="0" borderId="0" xfId="0" applyFont="1" applyAlignment="1">
      <alignment vertical="top" wrapText="1"/>
    </xf>
    <xf numFmtId="0" fontId="6" fillId="0" borderId="0" xfId="0" applyFont="1" applyAlignment="1">
      <alignment vertical="top" wrapText="1"/>
    </xf>
    <xf numFmtId="0" fontId="6" fillId="0" borderId="0" xfId="0" applyFont="1" applyAlignment="1">
      <alignment vertical="top"/>
    </xf>
    <xf numFmtId="0" fontId="0" fillId="0" borderId="0" xfId="0" applyAlignment="1">
      <alignment horizontal="center" vertical="top"/>
    </xf>
    <xf numFmtId="9" fontId="0" fillId="0" borderId="0" xfId="0" applyNumberFormat="1" applyAlignment="1">
      <alignment vertical="top" wrapText="1"/>
    </xf>
    <xf numFmtId="0" fontId="0" fillId="0" borderId="0" xfId="0" applyAlignment="1">
      <alignment vertical="top" wrapText="1"/>
    </xf>
    <xf numFmtId="0" fontId="0" fillId="0" borderId="0" xfId="0" applyAlignment="1">
      <alignment vertical="top"/>
    </xf>
    <xf numFmtId="9" fontId="0" fillId="0" borderId="0" xfId="0" applyNumberFormat="1" applyAlignment="1">
      <alignment vertical="top"/>
    </xf>
    <xf numFmtId="0" fontId="0" fillId="0" borderId="0" xfId="0" applyAlignment="1">
      <alignment horizontal="center" vertical="center"/>
    </xf>
    <xf numFmtId="10" fontId="0" fillId="0" borderId="0" xfId="0" applyNumberFormat="1" applyAlignment="1">
      <alignment horizontal="right"/>
    </xf>
    <xf numFmtId="10" fontId="0" fillId="0" borderId="0" xfId="0" applyNumberFormat="1"/>
    <xf numFmtId="0" fontId="1" fillId="0" borderId="0" xfId="0" applyFont="1"/>
    <xf numFmtId="0" fontId="0" fillId="0" borderId="0" xfId="0" applyAlignment="1">
      <alignment wrapText="1"/>
    </xf>
    <xf numFmtId="9" fontId="0" fillId="0" borderId="0" xfId="0" applyNumberFormat="1"/>
    <xf numFmtId="0" fontId="2" fillId="0" borderId="0" xfId="0" applyFont="1"/>
    <xf numFmtId="0" fontId="2" fillId="0" borderId="0" xfId="0" applyFont="1" applyAlignment="1">
      <alignment vertical="top"/>
    </xf>
    <xf numFmtId="10" fontId="2" fillId="0" borderId="0" xfId="0" applyNumberFormat="1" applyFont="1" applyAlignment="1">
      <alignment vertical="top"/>
    </xf>
    <xf numFmtId="9" fontId="2" fillId="0" borderId="0" xfId="0" applyNumberFormat="1" applyFont="1" applyAlignment="1">
      <alignment vertical="top"/>
    </xf>
    <xf numFmtId="0" fontId="2" fillId="0" borderId="0" xfId="0" applyFont="1" applyAlignment="1">
      <alignment vertical="top" wrapText="1"/>
    </xf>
    <xf numFmtId="10" fontId="2" fillId="0" borderId="0" xfId="0" applyNumberFormat="1" applyFont="1" applyAlignment="1">
      <alignment vertical="top" wrapText="1"/>
    </xf>
    <xf numFmtId="10" fontId="2" fillId="0" borderId="0" xfId="0" applyNumberFormat="1" applyFont="1" applyAlignment="1">
      <alignment horizontal="right"/>
    </xf>
    <xf numFmtId="0" fontId="1" fillId="0" borderId="0" xfId="0" applyFont="1" applyAlignment="1">
      <alignment wrapText="1"/>
    </xf>
    <xf numFmtId="9" fontId="0" fillId="0" borderId="0" xfId="0" applyNumberFormat="1" applyAlignment="1">
      <alignment horizontal="center" vertical="center"/>
    </xf>
    <xf numFmtId="0" fontId="0" fillId="0" borderId="0" xfId="0" applyAlignment="1">
      <alignment horizontal="right" vertical="center"/>
    </xf>
    <xf numFmtId="0" fontId="3" fillId="0" borderId="0" xfId="0" applyFont="1" applyAlignment="1">
      <alignment wrapText="1"/>
    </xf>
    <xf numFmtId="0" fontId="3" fillId="0" borderId="0" xfId="0" applyFont="1"/>
    <xf numFmtId="9" fontId="2" fillId="0" borderId="0" xfId="0" applyNumberFormat="1" applyFont="1" applyAlignment="1">
      <alignment vertical="top" wrapText="1"/>
    </xf>
    <xf numFmtId="10" fontId="2" fillId="0" borderId="0" xfId="0" applyNumberFormat="1" applyFont="1" applyAlignment="1">
      <alignment horizontal="right" wrapText="1"/>
    </xf>
    <xf numFmtId="0" fontId="3" fillId="0" borderId="0" xfId="0" applyFont="1" applyAlignment="1">
      <alignment vertical="top"/>
    </xf>
    <xf numFmtId="0" fontId="4" fillId="0" borderId="0" xfId="0" applyFont="1" applyAlignment="1">
      <alignment vertical="top" wrapText="1"/>
    </xf>
    <xf numFmtId="0" fontId="5" fillId="0" borderId="0" xfId="0" applyFont="1" applyAlignment="1">
      <alignment vertical="top"/>
    </xf>
    <xf numFmtId="0" fontId="4" fillId="0" borderId="0" xfId="0" applyFont="1" applyAlignment="1">
      <alignment vertical="top"/>
    </xf>
    <xf numFmtId="0" fontId="8" fillId="0" borderId="0" xfId="0" applyFont="1" applyAlignment="1">
      <alignment vertical="top"/>
    </xf>
    <xf numFmtId="0" fontId="9" fillId="0" borderId="0" xfId="0" applyFont="1" applyAlignment="1">
      <alignment vertical="top"/>
    </xf>
    <xf numFmtId="1" fontId="0" fillId="0" borderId="0" xfId="0" applyNumberFormat="1" applyAlignment="1">
      <alignment vertical="top"/>
    </xf>
    <xf numFmtId="0" fontId="10" fillId="0" borderId="0" xfId="0" applyFont="1" applyAlignment="1">
      <alignment vertical="top" wrapText="1"/>
    </xf>
    <xf numFmtId="0" fontId="11" fillId="0" borderId="0" xfId="0" applyFont="1" applyAlignment="1">
      <alignment vertical="top"/>
    </xf>
    <xf numFmtId="1" fontId="2" fillId="0" borderId="0" xfId="0" applyNumberFormat="1" applyFont="1" applyAlignment="1">
      <alignment vertical="top"/>
    </xf>
    <xf numFmtId="0" fontId="15" fillId="0" borderId="0" xfId="0" applyFont="1" applyAlignment="1">
      <alignment vertical="top"/>
    </xf>
    <xf numFmtId="9" fontId="0" fillId="0" borderId="0" xfId="0" applyNumberFormat="1" applyAlignment="1">
      <alignment wrapText="1"/>
    </xf>
    <xf numFmtId="1" fontId="0" fillId="0" borderId="0" xfId="0" applyNumberFormat="1"/>
    <xf numFmtId="0" fontId="6" fillId="0" borderId="0" xfId="0" applyFont="1"/>
    <xf numFmtId="0" fontId="16" fillId="0" borderId="0" xfId="0" applyFont="1" applyAlignment="1">
      <alignment wrapText="1"/>
    </xf>
    <xf numFmtId="0" fontId="17" fillId="0" borderId="0" xfId="0" applyFont="1" applyAlignment="1">
      <alignment wrapText="1"/>
    </xf>
    <xf numFmtId="1" fontId="0" fillId="0" borderId="0" xfId="0" applyNumberFormat="1" applyAlignment="1">
      <alignment vertical="top" wrapText="1"/>
    </xf>
    <xf numFmtId="0" fontId="18" fillId="0" borderId="0" xfId="0" applyFont="1" applyAlignment="1">
      <alignment vertical="top"/>
    </xf>
    <xf numFmtId="0" fontId="18" fillId="0" borderId="0" xfId="0" applyFont="1" applyAlignment="1">
      <alignment vertical="top" wrapText="1"/>
    </xf>
    <xf numFmtId="0" fontId="12" fillId="0" borderId="0" xfId="0" applyFont="1" applyAlignment="1">
      <alignment vertical="top" wrapText="1"/>
    </xf>
    <xf numFmtId="0" fontId="19" fillId="0" borderId="0" xfId="0" applyFont="1" applyAlignment="1">
      <alignment vertical="top" wrapText="1"/>
    </xf>
    <xf numFmtId="1" fontId="2" fillId="0" borderId="0" xfId="0" applyNumberFormat="1" applyFont="1" applyAlignment="1">
      <alignment vertical="top" wrapText="1"/>
    </xf>
    <xf numFmtId="0" fontId="20" fillId="0" borderId="0" xfId="0" applyFont="1" applyAlignment="1">
      <alignment vertical="top"/>
    </xf>
    <xf numFmtId="0" fontId="8" fillId="0" borderId="0" xfId="0" applyFont="1" applyAlignment="1">
      <alignment vertical="top" wrapText="1"/>
    </xf>
    <xf numFmtId="0" fontId="21" fillId="0" borderId="0" xfId="0" applyFont="1" applyAlignment="1">
      <alignment vertical="top" wrapText="1"/>
    </xf>
    <xf numFmtId="9" fontId="12" fillId="0" borderId="0" xfId="0" applyNumberFormat="1" applyFont="1" applyAlignment="1">
      <alignment vertical="top" wrapText="1"/>
    </xf>
    <xf numFmtId="0" fontId="16" fillId="0" borderId="0" xfId="0" applyFont="1" applyAlignment="1">
      <alignment vertical="top" wrapText="1"/>
    </xf>
    <xf numFmtId="9" fontId="12" fillId="0" borderId="0" xfId="0" applyNumberFormat="1" applyFont="1" applyAlignment="1">
      <alignment vertical="top"/>
    </xf>
    <xf numFmtId="1" fontId="9" fillId="0" borderId="0" xfId="0" applyNumberFormat="1" applyFont="1" applyAlignment="1">
      <alignment vertical="top"/>
    </xf>
    <xf numFmtId="0" fontId="16" fillId="0" borderId="0" xfId="0" applyFont="1" applyAlignment="1">
      <alignment vertical="top"/>
    </xf>
    <xf numFmtId="0" fontId="0" fillId="0" borderId="0" xfId="0" applyAlignment="1">
      <alignment horizontal="left"/>
    </xf>
    <xf numFmtId="9" fontId="0" fillId="0" borderId="0" xfId="0" applyNumberFormat="1" applyAlignment="1">
      <alignment horizontal="left"/>
    </xf>
    <xf numFmtId="0" fontId="0" fillId="0" borderId="0" xfId="0" applyAlignment="1">
      <alignment horizontal="left" vertical="top"/>
    </xf>
    <xf numFmtId="0" fontId="6" fillId="0" borderId="0" xfId="0" applyFont="1" applyAlignment="1">
      <alignment horizontal="left"/>
    </xf>
    <xf numFmtId="9" fontId="6" fillId="0" borderId="0" xfId="0" applyNumberFormat="1" applyFont="1" applyAlignment="1">
      <alignment horizontal="left"/>
    </xf>
    <xf numFmtId="0" fontId="18" fillId="0" borderId="0" xfId="0" applyFont="1"/>
    <xf numFmtId="9" fontId="0" fillId="0" borderId="0" xfId="0" applyNumberFormat="1" applyAlignment="1">
      <alignment horizontal="left" vertical="top"/>
    </xf>
    <xf numFmtId="0" fontId="2" fillId="0" borderId="0" xfId="0" applyFont="1" applyAlignment="1">
      <alignment horizontal="left"/>
    </xf>
    <xf numFmtId="0" fontId="3" fillId="0" borderId="0" xfId="0" applyFont="1" applyAlignment="1">
      <alignment horizontal="left" vertical="top"/>
    </xf>
    <xf numFmtId="0" fontId="6" fillId="0" borderId="0" xfId="0" applyFont="1" applyAlignment="1">
      <alignment horizontal="left" vertical="top"/>
    </xf>
    <xf numFmtId="9" fontId="6" fillId="0" borderId="0" xfId="0" applyNumberFormat="1" applyFont="1" applyAlignment="1">
      <alignment horizontal="left" vertical="top"/>
    </xf>
    <xf numFmtId="0" fontId="2" fillId="0" borderId="0" xfId="0" applyFont="1" applyAlignment="1">
      <alignment horizontal="left" vertical="top"/>
    </xf>
    <xf numFmtId="0" fontId="3" fillId="0" borderId="0" xfId="0" applyFont="1" applyAlignment="1">
      <alignment horizontal="left" vertical="top" wrapText="1"/>
    </xf>
    <xf numFmtId="0" fontId="0" fillId="0" borderId="0" xfId="0" applyAlignment="1">
      <alignment horizontal="left" vertical="top" wrapText="1"/>
    </xf>
    <xf numFmtId="164" fontId="0" fillId="0" borderId="0" xfId="0" applyNumberFormat="1"/>
    <xf numFmtId="0" fontId="0" fillId="2" borderId="0" xfId="0" applyFill="1"/>
    <xf numFmtId="9" fontId="0" fillId="2" borderId="0" xfId="0" applyNumberFormat="1" applyFill="1"/>
    <xf numFmtId="10" fontId="0" fillId="2" borderId="0" xfId="0" applyNumberFormat="1" applyFill="1"/>
    <xf numFmtId="0" fontId="23" fillId="3" borderId="0" xfId="0" applyFont="1" applyFill="1"/>
    <xf numFmtId="10" fontId="23" fillId="3" borderId="0" xfId="0" applyNumberFormat="1" applyFont="1" applyFill="1"/>
    <xf numFmtId="164" fontId="23" fillId="3" borderId="0" xfId="0" applyNumberFormat="1" applyFont="1" applyFill="1"/>
    <xf numFmtId="165" fontId="0" fillId="0" borderId="0" xfId="0" applyNumberFormat="1"/>
    <xf numFmtId="0" fontId="0" fillId="0" borderId="0" xfId="0"/>
    <xf numFmtId="10" fontId="0" fillId="0" borderId="0" xfId="0" applyNumberFormat="1" applyAlignment="1">
      <alignment horizontal="right"/>
    </xf>
    <xf numFmtId="10" fontId="0" fillId="0" borderId="0" xfId="0" applyNumberFormat="1"/>
    <xf numFmtId="0" fontId="0" fillId="0" borderId="0" xfId="0" applyAlignment="1">
      <alignment horizontal="center" vertical="center"/>
    </xf>
    <xf numFmtId="0" fontId="0" fillId="0" borderId="0" xfId="0" applyAlignment="1">
      <alignment vertical="top"/>
    </xf>
    <xf numFmtId="9" fontId="0" fillId="0" borderId="0" xfId="0" applyNumberFormat="1" applyAlignment="1">
      <alignment vertical="top"/>
    </xf>
    <xf numFmtId="0" fontId="0" fillId="0" borderId="0" xfId="0" applyAlignment="1">
      <alignment vertical="top" wrapText="1"/>
    </xf>
    <xf numFmtId="0" fontId="6" fillId="0" borderId="0" xfId="0" applyFont="1" applyAlignment="1">
      <alignment vertical="top"/>
    </xf>
    <xf numFmtId="9" fontId="0" fillId="0" borderId="0" xfId="0" applyNumberFormat="1" applyAlignment="1">
      <alignment vertical="top" wrapText="1"/>
    </xf>
    <xf numFmtId="0" fontId="0" fillId="0" borderId="0" xfId="0" applyAlignment="1">
      <alignment horizontal="center" vertical="top"/>
    </xf>
    <xf numFmtId="0" fontId="14" fillId="0" borderId="0" xfId="0" applyFont="1" applyAlignment="1">
      <alignment vertical="top" wrapText="1"/>
    </xf>
    <xf numFmtId="0" fontId="13" fillId="0" borderId="0" xfId="0" applyFont="1" applyAlignment="1">
      <alignment vertical="top" wrapText="1"/>
    </xf>
    <xf numFmtId="0" fontId="9" fillId="0" borderId="0" xfId="0" applyFont="1" applyAlignment="1">
      <alignment vertical="top" wrapText="1"/>
    </xf>
    <xf numFmtId="0" fontId="12" fillId="0" borderId="0" xfId="0" applyFont="1" applyAlignment="1">
      <alignment vertical="top"/>
    </xf>
    <xf numFmtId="0" fontId="6" fillId="0" borderId="0" xfId="0" applyFont="1" applyAlignment="1">
      <alignment vertical="top" wrapText="1"/>
    </xf>
    <xf numFmtId="9" fontId="0" fillId="0" borderId="0" xfId="0" applyNumberFormat="1"/>
    <xf numFmtId="0" fontId="0" fillId="0" borderId="0" xfId="0" applyAlignment="1">
      <alignment wrapText="1"/>
    </xf>
    <xf numFmtId="9" fontId="0" fillId="0" borderId="0" xfId="0" applyNumberFormat="1" applyAlignment="1">
      <alignment horizontal="center" vertical="center"/>
    </xf>
    <xf numFmtId="9" fontId="0" fillId="0" borderId="0" xfId="0" applyNumberFormat="1" applyAlignment="1">
      <alignment wrapText="1"/>
    </xf>
    <xf numFmtId="0" fontId="18" fillId="0" borderId="0" xfId="0" applyFont="1" applyAlignment="1">
      <alignment vertical="top" wrapText="1"/>
    </xf>
    <xf numFmtId="0" fontId="18" fillId="0" borderId="0" xfId="0" applyFont="1" applyAlignment="1">
      <alignment vertical="top"/>
    </xf>
    <xf numFmtId="9" fontId="2" fillId="0" borderId="0" xfId="0" applyNumberFormat="1" applyFont="1" applyAlignment="1">
      <alignment vertical="top"/>
    </xf>
    <xf numFmtId="0" fontId="9" fillId="0" borderId="0" xfId="0" applyFont="1" applyAlignment="1">
      <alignment vertical="top"/>
    </xf>
    <xf numFmtId="0" fontId="4" fillId="0" borderId="0" xfId="0" applyFont="1" applyAlignment="1">
      <alignment vertical="top"/>
    </xf>
    <xf numFmtId="0" fontId="2" fillId="0" borderId="0" xfId="0" applyFont="1" applyAlignment="1">
      <alignment vertical="top"/>
    </xf>
    <xf numFmtId="9" fontId="8" fillId="0" borderId="0" xfId="0" applyNumberFormat="1" applyFont="1" applyAlignment="1">
      <alignment vertical="top" wrapText="1"/>
    </xf>
    <xf numFmtId="0" fontId="2" fillId="0" borderId="0" xfId="0" applyFont="1" applyAlignment="1">
      <alignment vertical="top" wrapText="1"/>
    </xf>
    <xf numFmtId="0" fontId="20" fillId="0" borderId="0" xfId="0" applyFont="1" applyAlignment="1">
      <alignment vertical="top"/>
    </xf>
    <xf numFmtId="0" fontId="21" fillId="0" borderId="0" xfId="0" applyFont="1" applyAlignment="1">
      <alignment vertical="top" wrapText="1"/>
    </xf>
    <xf numFmtId="9" fontId="12" fillId="0" borderId="0" xfId="0" applyNumberFormat="1" applyFont="1" applyAlignment="1">
      <alignment vertical="top" wrapText="1"/>
    </xf>
    <xf numFmtId="0" fontId="4" fillId="0" borderId="0" xfId="0" applyFont="1" applyAlignment="1">
      <alignment vertical="top" wrapText="1"/>
    </xf>
    <xf numFmtId="0" fontId="22" fillId="0" borderId="0" xfId="0" applyFont="1" applyAlignment="1">
      <alignment vertical="top"/>
    </xf>
    <xf numFmtId="9" fontId="12" fillId="0" borderId="0" xfId="0" applyNumberFormat="1" applyFont="1" applyAlignment="1">
      <alignment vertical="top"/>
    </xf>
    <xf numFmtId="9" fontId="0" fillId="0" borderId="0" xfId="0" applyNumberFormat="1" applyAlignment="1">
      <alignment horizontal="left" vertical="top"/>
    </xf>
    <xf numFmtId="0" fontId="0" fillId="0" borderId="0" xfId="0" applyAlignment="1">
      <alignment horizontal="left" vertical="top"/>
    </xf>
    <xf numFmtId="9" fontId="6" fillId="0" borderId="0" xfId="0" applyNumberFormat="1" applyFont="1" applyAlignment="1">
      <alignment horizontal="left" vertical="top"/>
    </xf>
    <xf numFmtId="0" fontId="1" fillId="0" borderId="0" xfId="0" applyFont="1" applyAlignment="1">
      <alignment horizontal="left" vertical="top"/>
    </xf>
    <xf numFmtId="9" fontId="0" fillId="0" borderId="0" xfId="0" applyNumberFormat="1" applyAlignment="1">
      <alignment horizontal="left"/>
    </xf>
    <xf numFmtId="9" fontId="6" fillId="0" borderId="0" xfId="0" applyNumberFormat="1" applyFont="1" applyAlignment="1">
      <alignment horizontal="left"/>
    </xf>
    <xf numFmtId="0" fontId="0" fillId="0" borderId="0" xfId="0" applyAlignment="1">
      <alignment horizontal="left"/>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7E0021"/>
      <rgbColor rgb="FF008000"/>
      <rgbColor rgb="FF000080"/>
      <rgbColor rgb="FF808000"/>
      <rgbColor rgb="FF800080"/>
      <rgbColor rgb="FF008080"/>
      <rgbColor rgb="FFB3B3B3"/>
      <rgbColor rgb="FF808080"/>
      <rgbColor rgb="FFA5A5A5"/>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83CAFF"/>
      <rgbColor rgb="FFFF99CC"/>
      <rgbColor rgb="FFB2B2B2"/>
      <rgbColor rgb="FFFFCC99"/>
      <rgbColor rgb="FF3366FF"/>
      <rgbColor rgb="FF33CCCC"/>
      <rgbColor rgb="FFAECF00"/>
      <rgbColor rgb="FFFFD320"/>
      <rgbColor rgb="FFFF9900"/>
      <rgbColor rgb="FFFF420E"/>
      <rgbColor rgb="FF666699"/>
      <rgbColor rgb="FF999999"/>
      <rgbColor rgb="FF004586"/>
      <rgbColor rgb="FF579D1C"/>
      <rgbColor rgb="FF080808"/>
      <rgbColor rgb="FF314004"/>
      <rgbColor rgb="FFC9211E"/>
      <rgbColor rgb="FF993366"/>
      <rgbColor rgb="FF305496"/>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20.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c:style val="2"/>
  <c:chart>
    <c:title>
      <c:tx>
        <c:rich>
          <a:bodyPr rot="0"/>
          <a:lstStyle/>
          <a:p>
            <a:pPr>
              <a:defRPr lang="en-GB" sz="1300" b="0" strike="noStrike" spc="-1">
                <a:solidFill>
                  <a:srgbClr val="000000"/>
                </a:solidFill>
                <a:latin typeface="Arial"/>
              </a:defRPr>
            </a:pPr>
            <a:r>
              <a:rPr lang="en-GB" sz="1300" b="0" strike="noStrike" spc="-1">
                <a:solidFill>
                  <a:srgbClr val="000000"/>
                </a:solidFill>
                <a:latin typeface="Arial"/>
              </a:rPr>
              <a:t>Team A</a:t>
            </a:r>
          </a:p>
        </c:rich>
      </c:tx>
      <c:overlay val="0"/>
      <c:spPr>
        <a:noFill/>
        <a:ln w="0">
          <a:noFill/>
        </a:ln>
      </c:spPr>
    </c:title>
    <c:autoTitleDeleted val="0"/>
    <c:plotArea>
      <c:layout>
        <c:manualLayout>
          <c:layoutTarget val="inner"/>
          <c:xMode val="edge"/>
          <c:yMode val="edge"/>
          <c:x val="8.7295268425841704E-2"/>
          <c:y val="8.5524668169296297E-2"/>
          <c:w val="0.90735896269335803"/>
          <c:h val="0.91372401702980199"/>
        </c:manualLayout>
      </c:layout>
      <c:lineChart>
        <c:grouping val="standard"/>
        <c:varyColors val="0"/>
        <c:ser>
          <c:idx val="0"/>
          <c:order val="0"/>
          <c:tx>
            <c:strRef>
              <c:f>Hours_per_tag!$L$1:$L$1</c:f>
              <c:strCache>
                <c:ptCount val="1"/>
                <c:pt idx="0">
                  <c:v>Story points passed (%)</c:v>
                </c:pt>
              </c:strCache>
            </c:strRef>
          </c:tx>
          <c:spPr>
            <a:ln w="28800">
              <a:solidFill>
                <a:srgbClr val="004586"/>
              </a:solidFill>
              <a:round/>
            </a:ln>
          </c:spPr>
          <c:marker>
            <c:symbol val="square"/>
            <c:size val="8"/>
            <c:spPr>
              <a:solidFill>
                <a:srgbClr val="004586"/>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trendline>
            <c:spPr>
              <a:ln w="0">
                <a:solidFill>
                  <a:srgbClr val="004586"/>
                </a:solidFill>
              </a:ln>
            </c:spPr>
            <c:trendlineType val="exp"/>
            <c:dispRSqr val="1"/>
            <c:dispEq val="1"/>
            <c:trendlineLbl>
              <c:numFmt formatCode="General" sourceLinked="0"/>
            </c:trendlineLbl>
          </c:trendline>
          <c:cat>
            <c:strRef>
              <c:f>Hours_per_tag!$B$2:$B$6</c:f>
              <c:strCache>
                <c:ptCount val="5"/>
                <c:pt idx="0">
                  <c:v>sprint 2</c:v>
                </c:pt>
                <c:pt idx="1">
                  <c:v>sprint 3</c:v>
                </c:pt>
                <c:pt idx="2">
                  <c:v>sprint 4</c:v>
                </c:pt>
                <c:pt idx="3">
                  <c:v>sprint 5</c:v>
                </c:pt>
                <c:pt idx="4">
                  <c:v>sprint 6</c:v>
                </c:pt>
              </c:strCache>
            </c:strRef>
          </c:cat>
          <c:val>
            <c:numRef>
              <c:f>Hours_per_tag!$L$2:$L$6</c:f>
              <c:numCache>
                <c:formatCode>0.00%</c:formatCode>
                <c:ptCount val="5"/>
                <c:pt idx="0">
                  <c:v>0</c:v>
                </c:pt>
                <c:pt idx="1">
                  <c:v>8.681318681318681E-2</c:v>
                </c:pt>
                <c:pt idx="2">
                  <c:v>0.40259740259740262</c:v>
                </c:pt>
                <c:pt idx="3">
                  <c:v>0.80952380952380953</c:v>
                </c:pt>
                <c:pt idx="4">
                  <c:v>0.88059701492537312</c:v>
                </c:pt>
              </c:numCache>
            </c:numRef>
          </c:val>
          <c:smooth val="0"/>
          <c:extLst>
            <c:ext xmlns:c16="http://schemas.microsoft.com/office/drawing/2014/chart" uri="{C3380CC4-5D6E-409C-BE32-E72D297353CC}">
              <c16:uniqueId val="{00000001-A985-5A4A-9659-79F8A8C0761A}"/>
            </c:ext>
          </c:extLst>
        </c:ser>
        <c:ser>
          <c:idx val="1"/>
          <c:order val="1"/>
          <c:tx>
            <c:strRef>
              <c:f>Hours_per_tag!$K$1:$K$1</c:f>
              <c:strCache>
                <c:ptCount val="1"/>
                <c:pt idx="0">
                  <c:v>Fix effort %</c:v>
                </c:pt>
              </c:strCache>
            </c:strRef>
          </c:tx>
          <c:spPr>
            <a:ln w="28800">
              <a:solidFill>
                <a:srgbClr val="FF420E"/>
              </a:solidFill>
              <a:round/>
            </a:ln>
          </c:spPr>
          <c:marker>
            <c:symbol val="diamond"/>
            <c:size val="8"/>
            <c:spPr>
              <a:solidFill>
                <a:srgbClr val="FF420E"/>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Hours_per_tag!$K$2:$K$6</c:f>
              <c:numCache>
                <c:formatCode>0.00%</c:formatCode>
                <c:ptCount val="5"/>
                <c:pt idx="0">
                  <c:v>9.2963292473968728E-2</c:v>
                </c:pt>
                <c:pt idx="1">
                  <c:v>5.483826183534652E-2</c:v>
                </c:pt>
                <c:pt idx="2">
                  <c:v>0.27179303607251715</c:v>
                </c:pt>
                <c:pt idx="3">
                  <c:v>0.21531773045372843</c:v>
                </c:pt>
                <c:pt idx="4">
                  <c:v>0.13612612410576125</c:v>
                </c:pt>
              </c:numCache>
            </c:numRef>
          </c:val>
          <c:smooth val="0"/>
          <c:extLst>
            <c:ext xmlns:c16="http://schemas.microsoft.com/office/drawing/2014/chart" uri="{C3380CC4-5D6E-409C-BE32-E72D297353CC}">
              <c16:uniqueId val="{00000002-A985-5A4A-9659-79F8A8C0761A}"/>
            </c:ext>
          </c:extLst>
        </c:ser>
        <c:ser>
          <c:idx val="2"/>
          <c:order val="2"/>
          <c:tx>
            <c:strRef>
              <c:f>Hours_per_tag!$J$1:$J$1</c:f>
              <c:strCache>
                <c:ptCount val="1"/>
                <c:pt idx="0">
                  <c:v>Manual test effort %</c:v>
                </c:pt>
              </c:strCache>
            </c:strRef>
          </c:tx>
          <c:spPr>
            <a:ln w="28800">
              <a:solidFill>
                <a:srgbClr val="FFD320"/>
              </a:solidFill>
              <a:round/>
            </a:ln>
          </c:spPr>
          <c:marker>
            <c:symbol val="triangle"/>
            <c:size val="8"/>
            <c:spPr>
              <a:solidFill>
                <a:srgbClr val="FFD320"/>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Hours_per_tag!$J$2:$J$6</c:f>
              <c:numCache>
                <c:formatCode>0.00%</c:formatCode>
                <c:ptCount val="5"/>
                <c:pt idx="0">
                  <c:v>0.11545241861078168</c:v>
                </c:pt>
                <c:pt idx="1">
                  <c:v>2.1241149521032902E-2</c:v>
                </c:pt>
                <c:pt idx="2">
                  <c:v>2.6996591866717452E-2</c:v>
                </c:pt>
                <c:pt idx="3">
                  <c:v>1.757081036577406E-3</c:v>
                </c:pt>
                <c:pt idx="4">
                  <c:v>1.2782848556883676E-2</c:v>
                </c:pt>
              </c:numCache>
            </c:numRef>
          </c:val>
          <c:smooth val="0"/>
          <c:extLst>
            <c:ext xmlns:c16="http://schemas.microsoft.com/office/drawing/2014/chart" uri="{C3380CC4-5D6E-409C-BE32-E72D297353CC}">
              <c16:uniqueId val="{00000003-A985-5A4A-9659-79F8A8C0761A}"/>
            </c:ext>
          </c:extLst>
        </c:ser>
        <c:ser>
          <c:idx val="3"/>
          <c:order val="3"/>
          <c:tx>
            <c:strRef>
              <c:f>Hours_per_tag!$H$1:$H$1</c:f>
              <c:strCache>
                <c:ptCount val="1"/>
                <c:pt idx="0">
                  <c:v>Implementation effort %</c:v>
                </c:pt>
              </c:strCache>
            </c:strRef>
          </c:tx>
          <c:spPr>
            <a:ln w="28800">
              <a:solidFill>
                <a:srgbClr val="7E0021"/>
              </a:solidFill>
              <a:round/>
            </a:ln>
          </c:spPr>
          <c:marker>
            <c:symbol val="triangle"/>
            <c:size val="8"/>
            <c:spPr>
              <a:solidFill>
                <a:srgbClr val="7E0021"/>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trendline>
            <c:spPr>
              <a:ln w="0">
                <a:solidFill>
                  <a:srgbClr val="7E0021"/>
                </a:solidFill>
              </a:ln>
            </c:spPr>
            <c:trendlineType val="exp"/>
            <c:dispRSqr val="0"/>
            <c:dispEq val="0"/>
          </c:trendline>
          <c:cat>
            <c:strRef>
              <c:f>Hours_per_tag!$B$2:$B$6</c:f>
              <c:strCache>
                <c:ptCount val="5"/>
                <c:pt idx="0">
                  <c:v>sprint 2</c:v>
                </c:pt>
                <c:pt idx="1">
                  <c:v>sprint 3</c:v>
                </c:pt>
                <c:pt idx="2">
                  <c:v>sprint 4</c:v>
                </c:pt>
                <c:pt idx="3">
                  <c:v>sprint 5</c:v>
                </c:pt>
                <c:pt idx="4">
                  <c:v>sprint 6</c:v>
                </c:pt>
              </c:strCache>
            </c:strRef>
          </c:cat>
          <c:val>
            <c:numRef>
              <c:f>Hours_per_tag!$H$2:$H$6</c:f>
              <c:numCache>
                <c:formatCode>0.00%</c:formatCode>
                <c:ptCount val="5"/>
                <c:pt idx="0">
                  <c:v>0.25747166205351174</c:v>
                </c:pt>
                <c:pt idx="1">
                  <c:v>0.23372206025267264</c:v>
                </c:pt>
                <c:pt idx="2">
                  <c:v>0.4458912231245945</c:v>
                </c:pt>
                <c:pt idx="3">
                  <c:v>0.37325421448437301</c:v>
                </c:pt>
                <c:pt idx="4">
                  <c:v>0.38871820172979521</c:v>
                </c:pt>
              </c:numCache>
            </c:numRef>
          </c:val>
          <c:smooth val="0"/>
          <c:extLst>
            <c:ext xmlns:c16="http://schemas.microsoft.com/office/drawing/2014/chart" uri="{C3380CC4-5D6E-409C-BE32-E72D297353CC}">
              <c16:uniqueId val="{00000005-A985-5A4A-9659-79F8A8C0761A}"/>
            </c:ext>
          </c:extLst>
        </c:ser>
        <c:ser>
          <c:idx val="4"/>
          <c:order val="4"/>
          <c:tx>
            <c:strRef>
              <c:f>Hours_per_tag!$Q$1:$Q$1</c:f>
              <c:strCache>
                <c:ptCount val="1"/>
                <c:pt idx="0">
                  <c:v>Total redeemed points</c:v>
                </c:pt>
              </c:strCache>
            </c:strRef>
          </c:tx>
          <c:spPr>
            <a:ln w="28800">
              <a:solidFill>
                <a:srgbClr val="579D1C"/>
              </a:solidFill>
              <a:round/>
            </a:ln>
          </c:spPr>
          <c:marker>
            <c:symbol val="triangle"/>
            <c:size val="8"/>
            <c:spPr>
              <a:solidFill>
                <a:srgbClr val="579D1C"/>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Hours_per_tag!$Q$2:$Q$6</c:f>
              <c:numCache>
                <c:formatCode>0.00%</c:formatCode>
                <c:ptCount val="5"/>
                <c:pt idx="0">
                  <c:v>0</c:v>
                </c:pt>
                <c:pt idx="1">
                  <c:v>0.23076923076923078</c:v>
                </c:pt>
                <c:pt idx="2">
                  <c:v>0</c:v>
                </c:pt>
                <c:pt idx="3">
                  <c:v>0.11904761904761904</c:v>
                </c:pt>
                <c:pt idx="4">
                  <c:v>0</c:v>
                </c:pt>
              </c:numCache>
            </c:numRef>
          </c:val>
          <c:smooth val="0"/>
          <c:extLst>
            <c:ext xmlns:c16="http://schemas.microsoft.com/office/drawing/2014/chart" uri="{C3380CC4-5D6E-409C-BE32-E72D297353CC}">
              <c16:uniqueId val="{00000006-A985-5A4A-9659-79F8A8C0761A}"/>
            </c:ext>
          </c:extLst>
        </c:ser>
        <c:dLbls>
          <c:showLegendKey val="0"/>
          <c:showVal val="0"/>
          <c:showCatName val="0"/>
          <c:showSerName val="0"/>
          <c:showPercent val="0"/>
          <c:showBubbleSize val="0"/>
        </c:dLbls>
        <c:hiLowLines>
          <c:spPr>
            <a:ln w="0">
              <a:noFill/>
            </a:ln>
          </c:spPr>
        </c:hiLowLines>
        <c:marker val="1"/>
        <c:smooth val="0"/>
        <c:axId val="76288449"/>
        <c:axId val="27922946"/>
      </c:lineChart>
      <c:catAx>
        <c:axId val="76288449"/>
        <c:scaling>
          <c:orientation val="minMax"/>
        </c:scaling>
        <c:delete val="0"/>
        <c:axPos val="b"/>
        <c:numFmt formatCode="General" sourceLinked="0"/>
        <c:majorTickMark val="out"/>
        <c:minorTickMark val="none"/>
        <c:tickLblPos val="nextTo"/>
        <c:spPr>
          <a:ln w="0">
            <a:solidFill>
              <a:srgbClr val="B3B3B3"/>
            </a:solidFill>
          </a:ln>
        </c:spPr>
        <c:txPr>
          <a:bodyPr/>
          <a:lstStyle/>
          <a:p>
            <a:pPr>
              <a:defRPr lang="en-GB" sz="1000" b="0" strike="noStrike" spc="-1">
                <a:solidFill>
                  <a:srgbClr val="000000"/>
                </a:solidFill>
                <a:latin typeface="Arial"/>
              </a:defRPr>
            </a:pPr>
            <a:endParaRPr lang="en-US"/>
          </a:p>
        </c:txPr>
        <c:crossAx val="27922946"/>
        <c:crosses val="autoZero"/>
        <c:auto val="1"/>
        <c:lblAlgn val="ctr"/>
        <c:lblOffset val="100"/>
        <c:noMultiLvlLbl val="0"/>
      </c:catAx>
      <c:valAx>
        <c:axId val="27922946"/>
        <c:scaling>
          <c:orientation val="minMax"/>
          <c:max val="1"/>
        </c:scaling>
        <c:delete val="0"/>
        <c:axPos val="l"/>
        <c:majorGridlines>
          <c:spPr>
            <a:ln w="0">
              <a:solidFill>
                <a:srgbClr val="B3B3B3"/>
              </a:solidFill>
            </a:ln>
          </c:spPr>
        </c:majorGridlines>
        <c:numFmt formatCode="0%" sourceLinked="0"/>
        <c:majorTickMark val="out"/>
        <c:minorTickMark val="none"/>
        <c:tickLblPos val="nextTo"/>
        <c:spPr>
          <a:ln w="0">
            <a:solidFill>
              <a:srgbClr val="B3B3B3"/>
            </a:solidFill>
          </a:ln>
        </c:spPr>
        <c:txPr>
          <a:bodyPr/>
          <a:lstStyle/>
          <a:p>
            <a:pPr>
              <a:defRPr lang="en-GB" sz="1000" b="0" strike="noStrike" spc="-1">
                <a:solidFill>
                  <a:srgbClr val="000000"/>
                </a:solidFill>
                <a:latin typeface="Arial"/>
              </a:defRPr>
            </a:pPr>
            <a:endParaRPr lang="en-US"/>
          </a:p>
        </c:txPr>
        <c:crossAx val="76288449"/>
        <c:crosses val="autoZero"/>
        <c:crossBetween val="midCat"/>
      </c:valAx>
      <c:spPr>
        <a:noFill/>
        <a:ln w="0">
          <a:solidFill>
            <a:srgbClr val="B3B3B3"/>
          </a:solidFill>
        </a:ln>
      </c:spPr>
    </c:plotArea>
    <c:legend>
      <c:legendPos val="r"/>
      <c:layout>
        <c:manualLayout>
          <c:xMode val="edge"/>
          <c:yMode val="edge"/>
          <c:x val="0.11299749512941799"/>
          <c:y val="0.16454406520631701"/>
          <c:w val="0.53584947673123995"/>
          <c:h val="0.156285823461979"/>
        </c:manualLayout>
      </c:layout>
      <c:overlay val="0"/>
      <c:spPr>
        <a:noFill/>
        <a:ln w="0">
          <a:noFill/>
        </a:ln>
      </c:spPr>
      <c:txPr>
        <a:bodyPr/>
        <a:lstStyle/>
        <a:p>
          <a:pPr>
            <a:defRPr lang="en-GB" sz="1000" b="0" strike="noStrike" spc="-1">
              <a:solidFill>
                <a:srgbClr val="000000"/>
              </a:solidFill>
              <a:latin typeface="Arial"/>
            </a:defRPr>
          </a:pPr>
          <a:endParaRPr lang="en-US"/>
        </a:p>
      </c:txPr>
    </c:legend>
    <c:plotVisOnly val="1"/>
    <c:dispBlanksAs val="gap"/>
    <c:showDLblsOverMax val="1"/>
  </c:chart>
  <c:spPr>
    <a:solidFill>
      <a:srgbClr val="FFFFFF"/>
    </a:solidFill>
    <a:ln w="0">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c:style val="2"/>
  <c:chart>
    <c:title>
      <c:tx>
        <c:rich>
          <a:bodyPr rot="0"/>
          <a:lstStyle/>
          <a:p>
            <a:pPr>
              <a:defRPr lang="en-GB" sz="1300" b="0" strike="noStrike" spc="-1">
                <a:solidFill>
                  <a:srgbClr val="000000"/>
                </a:solidFill>
                <a:latin typeface="Arial"/>
              </a:defRPr>
            </a:pPr>
            <a:r>
              <a:rPr lang="en-GB" sz="1300" b="0" strike="noStrike" spc="-1">
                <a:solidFill>
                  <a:srgbClr val="000000"/>
                </a:solidFill>
                <a:latin typeface="Arial"/>
              </a:rPr>
              <a:t>Team-C</a:t>
            </a:r>
          </a:p>
        </c:rich>
      </c:tx>
      <c:overlay val="0"/>
      <c:spPr>
        <a:noFill/>
        <a:ln w="0">
          <a:noFill/>
        </a:ln>
      </c:spPr>
    </c:title>
    <c:autoTitleDeleted val="0"/>
    <c:plotArea>
      <c:layout/>
      <c:barChart>
        <c:barDir val="col"/>
        <c:grouping val="clustered"/>
        <c:varyColors val="0"/>
        <c:ser>
          <c:idx val="0"/>
          <c:order val="0"/>
          <c:tx>
            <c:strRef>
              <c:f>Hours_per_tag!$I$1</c:f>
              <c:strCache>
                <c:ptCount val="1"/>
                <c:pt idx="0">
                  <c:v>Automated test effort %</c:v>
                </c:pt>
              </c:strCache>
            </c:strRef>
          </c:tx>
          <c:spPr>
            <a:solidFill>
              <a:srgbClr val="004586"/>
            </a:solidFill>
            <a:ln w="0">
              <a:noFill/>
            </a:ln>
          </c:spPr>
          <c:invertIfNegative val="0"/>
          <c:dLbls>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Summary!$B$2:$B$6</c:f>
              <c:strCache>
                <c:ptCount val="5"/>
                <c:pt idx="0">
                  <c:v>Sprint-2</c:v>
                </c:pt>
                <c:pt idx="1">
                  <c:v>Sprint-3</c:v>
                </c:pt>
                <c:pt idx="2">
                  <c:v>Sprint-4</c:v>
                </c:pt>
                <c:pt idx="3">
                  <c:v>Sprint-5</c:v>
                </c:pt>
                <c:pt idx="4">
                  <c:v>Sprint-6</c:v>
                </c:pt>
              </c:strCache>
            </c:strRef>
          </c:cat>
          <c:val>
            <c:numRef>
              <c:f>Hours_per_tag!$I$12:$I$16</c:f>
              <c:numCache>
                <c:formatCode>0.00%</c:formatCode>
                <c:ptCount val="5"/>
                <c:pt idx="0">
                  <c:v>0.21451258245785487</c:v>
                </c:pt>
                <c:pt idx="1">
                  <c:v>0.29683859075574726</c:v>
                </c:pt>
                <c:pt idx="2">
                  <c:v>0.26282760194498583</c:v>
                </c:pt>
                <c:pt idx="3">
                  <c:v>0.26277747438080246</c:v>
                </c:pt>
                <c:pt idx="4">
                  <c:v>0.2563959680015851</c:v>
                </c:pt>
              </c:numCache>
            </c:numRef>
          </c:val>
          <c:extLst>
            <c:ext xmlns:c16="http://schemas.microsoft.com/office/drawing/2014/chart" uri="{C3380CC4-5D6E-409C-BE32-E72D297353CC}">
              <c16:uniqueId val="{00000000-7E3A-C546-8F2F-5B30E92BC59B}"/>
            </c:ext>
          </c:extLst>
        </c:ser>
        <c:ser>
          <c:idx val="1"/>
          <c:order val="1"/>
          <c:tx>
            <c:strRef>
              <c:f>Hours_per_tag!$J$1</c:f>
              <c:strCache>
                <c:ptCount val="1"/>
                <c:pt idx="0">
                  <c:v>Manual test effort %</c:v>
                </c:pt>
              </c:strCache>
            </c:strRef>
          </c:tx>
          <c:spPr>
            <a:solidFill>
              <a:srgbClr val="FF420E"/>
            </a:solidFill>
            <a:ln w="0">
              <a:noFill/>
            </a:ln>
          </c:spPr>
          <c:invertIfNegative val="0"/>
          <c:dPt>
            <c:idx val="0"/>
            <c:invertIfNegative val="0"/>
            <c:bubble3D val="0"/>
            <c:extLst>
              <c:ext xmlns:c16="http://schemas.microsoft.com/office/drawing/2014/chart" uri="{C3380CC4-5D6E-409C-BE32-E72D297353CC}">
                <c16:uniqueId val="{00000002-7E3A-C546-8F2F-5B30E92BC59B}"/>
              </c:ext>
            </c:extLst>
          </c:dPt>
          <c:dPt>
            <c:idx val="1"/>
            <c:invertIfNegative val="0"/>
            <c:bubble3D val="0"/>
            <c:extLst>
              <c:ext xmlns:c16="http://schemas.microsoft.com/office/drawing/2014/chart" uri="{C3380CC4-5D6E-409C-BE32-E72D297353CC}">
                <c16:uniqueId val="{00000004-7E3A-C546-8F2F-5B30E92BC59B}"/>
              </c:ext>
            </c:extLst>
          </c:dPt>
          <c:dLbls>
            <c:dLbl>
              <c:idx val="0"/>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extLst>
                <c:ext xmlns:c15="http://schemas.microsoft.com/office/drawing/2012/chart" uri="{CE6537A1-D6FC-4f65-9D91-7224C49458BB}"/>
                <c:ext xmlns:c16="http://schemas.microsoft.com/office/drawing/2014/chart" uri="{C3380CC4-5D6E-409C-BE32-E72D297353CC}">
                  <c16:uniqueId val="{00000002-7E3A-C546-8F2F-5B30E92BC59B}"/>
                </c:ext>
              </c:extLst>
            </c:dLbl>
            <c:dLbl>
              <c:idx val="1"/>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extLst>
                <c:ext xmlns:c15="http://schemas.microsoft.com/office/drawing/2012/chart" uri="{CE6537A1-D6FC-4f65-9D91-7224C49458BB}"/>
                <c:ext xmlns:c16="http://schemas.microsoft.com/office/drawing/2014/chart" uri="{C3380CC4-5D6E-409C-BE32-E72D297353CC}">
                  <c16:uniqueId val="{00000004-7E3A-C546-8F2F-5B30E92BC59B}"/>
                </c:ext>
              </c:extLst>
            </c:dLbl>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Summary!$B$2:$B$6</c:f>
              <c:strCache>
                <c:ptCount val="5"/>
                <c:pt idx="0">
                  <c:v>Sprint-2</c:v>
                </c:pt>
                <c:pt idx="1">
                  <c:v>Sprint-3</c:v>
                </c:pt>
                <c:pt idx="2">
                  <c:v>Sprint-4</c:v>
                </c:pt>
                <c:pt idx="3">
                  <c:v>Sprint-5</c:v>
                </c:pt>
                <c:pt idx="4">
                  <c:v>Sprint-6</c:v>
                </c:pt>
              </c:strCache>
            </c:strRef>
          </c:cat>
          <c:val>
            <c:numRef>
              <c:f>Hours_per_tag!$J$12:$J$16</c:f>
              <c:numCache>
                <c:formatCode>0.00%</c:formatCode>
                <c:ptCount val="5"/>
                <c:pt idx="0">
                  <c:v>1.2826777424871733E-2</c:v>
                </c:pt>
                <c:pt idx="1">
                  <c:v>1.072351870529451E-2</c:v>
                </c:pt>
                <c:pt idx="2">
                  <c:v>2.1064827005108221E-2</c:v>
                </c:pt>
                <c:pt idx="3">
                  <c:v>2.9286731557925633E-2</c:v>
                </c:pt>
                <c:pt idx="4">
                  <c:v>2.8151340284485474E-2</c:v>
                </c:pt>
              </c:numCache>
            </c:numRef>
          </c:val>
          <c:extLst>
            <c:ext xmlns:c16="http://schemas.microsoft.com/office/drawing/2014/chart" uri="{C3380CC4-5D6E-409C-BE32-E72D297353CC}">
              <c16:uniqueId val="{00000005-7E3A-C546-8F2F-5B30E92BC59B}"/>
            </c:ext>
          </c:extLst>
        </c:ser>
        <c:ser>
          <c:idx val="2"/>
          <c:order val="2"/>
          <c:tx>
            <c:strRef>
              <c:f>Hours_per_tag!$H$1</c:f>
              <c:strCache>
                <c:ptCount val="1"/>
                <c:pt idx="0">
                  <c:v>Implementation effort %</c:v>
                </c:pt>
              </c:strCache>
            </c:strRef>
          </c:tx>
          <c:spPr>
            <a:solidFill>
              <a:srgbClr val="FFD320"/>
            </a:solidFill>
            <a:ln w="0">
              <a:noFill/>
            </a:ln>
          </c:spPr>
          <c:invertIfNegative val="0"/>
          <c:dLbls>
            <c:spPr>
              <a:noFill/>
              <a:ln>
                <a:noFill/>
              </a:ln>
              <a:effectLst/>
            </c:spPr>
            <c:txPr>
              <a:bodyPr wrap="non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Summary!$B$2:$B$6</c:f>
              <c:strCache>
                <c:ptCount val="5"/>
                <c:pt idx="0">
                  <c:v>Sprint-2</c:v>
                </c:pt>
                <c:pt idx="1">
                  <c:v>Sprint-3</c:v>
                </c:pt>
                <c:pt idx="2">
                  <c:v>Sprint-4</c:v>
                </c:pt>
                <c:pt idx="3">
                  <c:v>Sprint-5</c:v>
                </c:pt>
                <c:pt idx="4">
                  <c:v>Sprint-6</c:v>
                </c:pt>
              </c:strCache>
            </c:strRef>
          </c:cat>
          <c:val>
            <c:numRef>
              <c:f>Hours_per_tag!$H$12:$H$16</c:f>
              <c:numCache>
                <c:formatCode>0.00%</c:formatCode>
                <c:ptCount val="5"/>
                <c:pt idx="0">
                  <c:v>0.33663164752829949</c:v>
                </c:pt>
                <c:pt idx="1">
                  <c:v>0.2918536036819348</c:v>
                </c:pt>
                <c:pt idx="2">
                  <c:v>0.35463513964224813</c:v>
                </c:pt>
                <c:pt idx="3">
                  <c:v>0.3547067578999229</c:v>
                </c:pt>
                <c:pt idx="4">
                  <c:v>0.43252759409234715</c:v>
                </c:pt>
              </c:numCache>
            </c:numRef>
          </c:val>
          <c:extLst>
            <c:ext xmlns:c16="http://schemas.microsoft.com/office/drawing/2014/chart" uri="{C3380CC4-5D6E-409C-BE32-E72D297353CC}">
              <c16:uniqueId val="{00000006-7E3A-C546-8F2F-5B30E92BC59B}"/>
            </c:ext>
          </c:extLst>
        </c:ser>
        <c:dLbls>
          <c:showLegendKey val="0"/>
          <c:showVal val="0"/>
          <c:showCatName val="0"/>
          <c:showSerName val="0"/>
          <c:showPercent val="0"/>
          <c:showBubbleSize val="0"/>
        </c:dLbls>
        <c:gapWidth val="100"/>
        <c:axId val="69189582"/>
        <c:axId val="1837144"/>
      </c:barChart>
      <c:lineChart>
        <c:grouping val="standard"/>
        <c:varyColors val="0"/>
        <c:ser>
          <c:idx val="3"/>
          <c:order val="3"/>
          <c:tx>
            <c:strRef>
              <c:f>Hours_per_tag!$K$1</c:f>
              <c:strCache>
                <c:ptCount val="1"/>
                <c:pt idx="0">
                  <c:v>Fix effort %</c:v>
                </c:pt>
              </c:strCache>
            </c:strRef>
          </c:tx>
          <c:spPr>
            <a:ln w="28800">
              <a:solidFill>
                <a:srgbClr val="579D1C"/>
              </a:solidFill>
              <a:round/>
            </a:ln>
          </c:spPr>
          <c:marker>
            <c:symbol val="none"/>
          </c:marker>
          <c:dLbls>
            <c:spPr>
              <a:noFill/>
              <a:ln>
                <a:noFill/>
              </a:ln>
              <a:effectLst/>
            </c:spPr>
            <c:txPr>
              <a:bodyPr wrap="squar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Summary!$B$2:$B$6</c:f>
              <c:strCache>
                <c:ptCount val="5"/>
                <c:pt idx="0">
                  <c:v>Sprint-2</c:v>
                </c:pt>
                <c:pt idx="1">
                  <c:v>Sprint-3</c:v>
                </c:pt>
                <c:pt idx="2">
                  <c:v>Sprint-4</c:v>
                </c:pt>
                <c:pt idx="3">
                  <c:v>Sprint-5</c:v>
                </c:pt>
                <c:pt idx="4">
                  <c:v>Sprint-6</c:v>
                </c:pt>
              </c:strCache>
            </c:strRef>
          </c:cat>
          <c:val>
            <c:numRef>
              <c:f>Hours_per_tag!$K$12:$K$16</c:f>
              <c:numCache>
                <c:formatCode>0.00%</c:formatCode>
                <c:ptCount val="5"/>
                <c:pt idx="0">
                  <c:v>0.14341558758856585</c:v>
                </c:pt>
                <c:pt idx="1">
                  <c:v>0.12963864640211456</c:v>
                </c:pt>
                <c:pt idx="2">
                  <c:v>0.18541436270121309</c:v>
                </c:pt>
                <c:pt idx="3">
                  <c:v>0.184206581215801</c:v>
                </c:pt>
                <c:pt idx="4">
                  <c:v>0.19687363267867031</c:v>
                </c:pt>
              </c:numCache>
            </c:numRef>
          </c:val>
          <c:smooth val="0"/>
          <c:extLst>
            <c:ext xmlns:c16="http://schemas.microsoft.com/office/drawing/2014/chart" uri="{C3380CC4-5D6E-409C-BE32-E72D297353CC}">
              <c16:uniqueId val="{00000007-7E3A-C546-8F2F-5B30E92BC59B}"/>
            </c:ext>
          </c:extLst>
        </c:ser>
        <c:dLbls>
          <c:showLegendKey val="0"/>
          <c:showVal val="0"/>
          <c:showCatName val="0"/>
          <c:showSerName val="0"/>
          <c:showPercent val="0"/>
          <c:showBubbleSize val="0"/>
        </c:dLbls>
        <c:hiLowLines>
          <c:spPr>
            <a:ln w="0">
              <a:noFill/>
            </a:ln>
          </c:spPr>
        </c:hiLowLines>
        <c:marker val="1"/>
        <c:smooth val="0"/>
        <c:axId val="69189582"/>
        <c:axId val="1837144"/>
      </c:lineChart>
      <c:catAx>
        <c:axId val="69189582"/>
        <c:scaling>
          <c:orientation val="minMax"/>
        </c:scaling>
        <c:delete val="0"/>
        <c:axPos val="b"/>
        <c:numFmt formatCode="General" sourceLinked="0"/>
        <c:majorTickMark val="out"/>
        <c:minorTickMark val="none"/>
        <c:tickLblPos val="nextTo"/>
        <c:spPr>
          <a:ln w="0">
            <a:solidFill>
              <a:srgbClr val="B3B3B3"/>
            </a:solidFill>
          </a:ln>
        </c:spPr>
        <c:txPr>
          <a:bodyPr/>
          <a:lstStyle/>
          <a:p>
            <a:pPr>
              <a:defRPr lang="en-GB" sz="1000" b="0" strike="noStrike" spc="-1">
                <a:solidFill>
                  <a:srgbClr val="000000"/>
                </a:solidFill>
                <a:latin typeface="Arial"/>
              </a:defRPr>
            </a:pPr>
            <a:endParaRPr lang="en-US"/>
          </a:p>
        </c:txPr>
        <c:crossAx val="1837144"/>
        <c:crosses val="autoZero"/>
        <c:auto val="1"/>
        <c:lblAlgn val="ctr"/>
        <c:lblOffset val="100"/>
        <c:noMultiLvlLbl val="0"/>
      </c:catAx>
      <c:valAx>
        <c:axId val="1837144"/>
        <c:scaling>
          <c:orientation val="minMax"/>
          <c:max val="1"/>
        </c:scaling>
        <c:delete val="0"/>
        <c:axPos val="l"/>
        <c:majorGridlines>
          <c:spPr>
            <a:ln w="0">
              <a:solidFill>
                <a:srgbClr val="B3B3B3"/>
              </a:solidFill>
            </a:ln>
          </c:spPr>
        </c:majorGridlines>
        <c:numFmt formatCode="0%" sourceLinked="0"/>
        <c:majorTickMark val="out"/>
        <c:minorTickMark val="none"/>
        <c:tickLblPos val="nextTo"/>
        <c:spPr>
          <a:ln w="0">
            <a:solidFill>
              <a:srgbClr val="B3B3B3"/>
            </a:solidFill>
          </a:ln>
        </c:spPr>
        <c:txPr>
          <a:bodyPr/>
          <a:lstStyle/>
          <a:p>
            <a:pPr>
              <a:defRPr lang="en-GB" sz="1000" b="0" strike="noStrike" spc="-1">
                <a:solidFill>
                  <a:srgbClr val="000000"/>
                </a:solidFill>
                <a:latin typeface="Arial"/>
              </a:defRPr>
            </a:pPr>
            <a:endParaRPr lang="en-US"/>
          </a:p>
        </c:txPr>
        <c:crossAx val="69189582"/>
        <c:crosses val="autoZero"/>
        <c:crossBetween val="between"/>
        <c:majorUnit val="0.1"/>
      </c:valAx>
      <c:spPr>
        <a:noFill/>
        <a:ln w="0">
          <a:solidFill>
            <a:srgbClr val="B3B3B3"/>
          </a:solidFill>
        </a:ln>
      </c:spPr>
    </c:plotArea>
    <c:legend>
      <c:legendPos val="b"/>
      <c:overlay val="0"/>
      <c:spPr>
        <a:noFill/>
        <a:ln w="0">
          <a:noFill/>
        </a:ln>
      </c:spPr>
      <c:txPr>
        <a:bodyPr/>
        <a:lstStyle/>
        <a:p>
          <a:pPr>
            <a:defRPr lang="en-GB" sz="1000" b="0" strike="noStrike" spc="-1">
              <a:solidFill>
                <a:srgbClr val="000000"/>
              </a:solidFill>
              <a:latin typeface="Arial"/>
            </a:defRPr>
          </a:pPr>
          <a:endParaRPr lang="en-US"/>
        </a:p>
      </c:txPr>
    </c:legend>
    <c:plotVisOnly val="1"/>
    <c:dispBlanksAs val="gap"/>
    <c:showDLblsOverMax val="1"/>
  </c:chart>
  <c:spPr>
    <a:solidFill>
      <a:srgbClr val="FFFFFF"/>
    </a:solidFill>
    <a:ln w="9360">
      <a:no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c:style val="2"/>
  <c:chart>
    <c:title>
      <c:tx>
        <c:rich>
          <a:bodyPr rot="0"/>
          <a:lstStyle/>
          <a:p>
            <a:pPr>
              <a:defRPr lang="en-GB" sz="1300" b="0" strike="noStrike" spc="-1">
                <a:solidFill>
                  <a:srgbClr val="000000"/>
                </a:solidFill>
                <a:latin typeface="Arial"/>
              </a:defRPr>
            </a:pPr>
            <a:r>
              <a:rPr lang="en-GB" sz="1300" b="0" strike="noStrike" spc="-1">
                <a:solidFill>
                  <a:srgbClr val="000000"/>
                </a:solidFill>
                <a:latin typeface="Arial"/>
              </a:rPr>
              <a:t>Team-C</a:t>
            </a:r>
          </a:p>
        </c:rich>
      </c:tx>
      <c:overlay val="0"/>
      <c:spPr>
        <a:noFill/>
        <a:ln w="0">
          <a:noFill/>
        </a:ln>
      </c:spPr>
    </c:title>
    <c:autoTitleDeleted val="0"/>
    <c:plotArea>
      <c:layout/>
      <c:barChart>
        <c:barDir val="col"/>
        <c:grouping val="clustered"/>
        <c:varyColors val="0"/>
        <c:ser>
          <c:idx val="0"/>
          <c:order val="0"/>
          <c:tx>
            <c:strRef>
              <c:f>Summary!$D$1</c:f>
              <c:strCache>
                <c:ptCount val="1"/>
                <c:pt idx="0">
                  <c:v>Frontend unit test coverage (%)</c:v>
                </c:pt>
              </c:strCache>
            </c:strRef>
          </c:tx>
          <c:spPr>
            <a:solidFill>
              <a:srgbClr val="004586"/>
            </a:solidFill>
            <a:ln w="0">
              <a:noFill/>
            </a:ln>
          </c:spPr>
          <c:invertIfNegative val="0"/>
          <c:dLbls>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Summary!$B$22:$B$26</c:f>
              <c:strCache>
                <c:ptCount val="5"/>
                <c:pt idx="0">
                  <c:v>Sprint-2</c:v>
                </c:pt>
                <c:pt idx="1">
                  <c:v>Sprint-3</c:v>
                </c:pt>
                <c:pt idx="2">
                  <c:v>Sprint-4</c:v>
                </c:pt>
                <c:pt idx="3">
                  <c:v>Sprint-5</c:v>
                </c:pt>
                <c:pt idx="4">
                  <c:v>Sprint-6</c:v>
                </c:pt>
              </c:strCache>
            </c:strRef>
          </c:cat>
          <c:val>
            <c:numRef>
              <c:f>Summary!$D$22:$D$26</c:f>
              <c:numCache>
                <c:formatCode>0.00%</c:formatCode>
                <c:ptCount val="5"/>
                <c:pt idx="0">
                  <c:v>0.45800000000000002</c:v>
                </c:pt>
                <c:pt idx="1">
                  <c:v>0.61399999999999999</c:v>
                </c:pt>
                <c:pt idx="2">
                  <c:v>0.68899999999999995</c:v>
                </c:pt>
                <c:pt idx="3">
                  <c:v>0.72899999999999998</c:v>
                </c:pt>
                <c:pt idx="4">
                  <c:v>0.79900000000000004</c:v>
                </c:pt>
              </c:numCache>
            </c:numRef>
          </c:val>
          <c:extLst>
            <c:ext xmlns:c16="http://schemas.microsoft.com/office/drawing/2014/chart" uri="{C3380CC4-5D6E-409C-BE32-E72D297353CC}">
              <c16:uniqueId val="{00000000-BEC7-A344-B73F-6C0FD539F362}"/>
            </c:ext>
          </c:extLst>
        </c:ser>
        <c:ser>
          <c:idx val="1"/>
          <c:order val="1"/>
          <c:tx>
            <c:strRef>
              <c:f>Summary!$F$1</c:f>
              <c:strCache>
                <c:ptCount val="1"/>
                <c:pt idx="0">
                  <c:v>Backend unit test coverage (%)</c:v>
                </c:pt>
              </c:strCache>
            </c:strRef>
          </c:tx>
          <c:spPr>
            <a:solidFill>
              <a:srgbClr val="FF420E"/>
            </a:solidFill>
            <a:ln w="0">
              <a:noFill/>
            </a:ln>
          </c:spPr>
          <c:invertIfNegative val="0"/>
          <c:dLbls>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Summary!$B$22:$B$26</c:f>
              <c:strCache>
                <c:ptCount val="5"/>
                <c:pt idx="0">
                  <c:v>Sprint-2</c:v>
                </c:pt>
                <c:pt idx="1">
                  <c:v>Sprint-3</c:v>
                </c:pt>
                <c:pt idx="2">
                  <c:v>Sprint-4</c:v>
                </c:pt>
                <c:pt idx="3">
                  <c:v>Sprint-5</c:v>
                </c:pt>
                <c:pt idx="4">
                  <c:v>Sprint-6</c:v>
                </c:pt>
              </c:strCache>
            </c:strRef>
          </c:cat>
          <c:val>
            <c:numRef>
              <c:f>Summary!$F$22:$F$26</c:f>
              <c:numCache>
                <c:formatCode>0.00%</c:formatCode>
                <c:ptCount val="5"/>
                <c:pt idx="0">
                  <c:v>0.67300000000000004</c:v>
                </c:pt>
                <c:pt idx="1">
                  <c:v>0.82499999999999996</c:v>
                </c:pt>
                <c:pt idx="2">
                  <c:v>0.86399999999999999</c:v>
                </c:pt>
                <c:pt idx="3">
                  <c:v>0.84199999999999997</c:v>
                </c:pt>
                <c:pt idx="4">
                  <c:v>0.86299999999999999</c:v>
                </c:pt>
              </c:numCache>
            </c:numRef>
          </c:val>
          <c:extLst>
            <c:ext xmlns:c16="http://schemas.microsoft.com/office/drawing/2014/chart" uri="{C3380CC4-5D6E-409C-BE32-E72D297353CC}">
              <c16:uniqueId val="{00000001-BEC7-A344-B73F-6C0FD539F362}"/>
            </c:ext>
          </c:extLst>
        </c:ser>
        <c:ser>
          <c:idx val="2"/>
          <c:order val="2"/>
          <c:tx>
            <c:strRef>
              <c:f>Summary!$G$1</c:f>
              <c:strCache>
                <c:ptCount val="1"/>
                <c:pt idx="0">
                  <c:v>Automated acceptance test coverage (%)</c:v>
                </c:pt>
              </c:strCache>
            </c:strRef>
          </c:tx>
          <c:spPr>
            <a:solidFill>
              <a:srgbClr val="FFD320"/>
            </a:solidFill>
            <a:ln w="0">
              <a:noFill/>
            </a:ln>
          </c:spPr>
          <c:invertIfNegative val="0"/>
          <c:dLbls>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Summary!$B$22:$B$26</c:f>
              <c:strCache>
                <c:ptCount val="5"/>
                <c:pt idx="0">
                  <c:v>Sprint-2</c:v>
                </c:pt>
                <c:pt idx="1">
                  <c:v>Sprint-3</c:v>
                </c:pt>
                <c:pt idx="2">
                  <c:v>Sprint-4</c:v>
                </c:pt>
                <c:pt idx="3">
                  <c:v>Sprint-5</c:v>
                </c:pt>
                <c:pt idx="4">
                  <c:v>Sprint-6</c:v>
                </c:pt>
              </c:strCache>
            </c:strRef>
          </c:cat>
          <c:val>
            <c:numRef>
              <c:f>Summary!$G$22:$G$26</c:f>
              <c:numCache>
                <c:formatCode>0.00%</c:formatCode>
                <c:ptCount val="5"/>
                <c:pt idx="0">
                  <c:v>0.04</c:v>
                </c:pt>
                <c:pt idx="1">
                  <c:v>0.45304761904761903</c:v>
                </c:pt>
                <c:pt idx="2">
                  <c:v>0.41775510204081634</c:v>
                </c:pt>
                <c:pt idx="3">
                  <c:v>0.33061224489795915</c:v>
                </c:pt>
                <c:pt idx="4">
                  <c:v>0.51984126984126988</c:v>
                </c:pt>
              </c:numCache>
            </c:numRef>
          </c:val>
          <c:extLst>
            <c:ext xmlns:c16="http://schemas.microsoft.com/office/drawing/2014/chart" uri="{C3380CC4-5D6E-409C-BE32-E72D297353CC}">
              <c16:uniqueId val="{00000002-BEC7-A344-B73F-6C0FD539F362}"/>
            </c:ext>
          </c:extLst>
        </c:ser>
        <c:ser>
          <c:idx val="3"/>
          <c:order val="3"/>
          <c:tx>
            <c:strRef>
              <c:f>Summary!$I$1</c:f>
              <c:strCache>
                <c:ptCount val="1"/>
                <c:pt idx="0">
                  <c:v>Manual acceptance test coverage(%)</c:v>
                </c:pt>
              </c:strCache>
            </c:strRef>
          </c:tx>
          <c:spPr>
            <a:solidFill>
              <a:srgbClr val="7E0021"/>
            </a:solidFill>
            <a:ln w="0">
              <a:noFill/>
            </a:ln>
          </c:spPr>
          <c:invertIfNegative val="0"/>
          <c:dLbls>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Summary!$B$22:$B$26</c:f>
              <c:strCache>
                <c:ptCount val="5"/>
                <c:pt idx="0">
                  <c:v>Sprint-2</c:v>
                </c:pt>
                <c:pt idx="1">
                  <c:v>Sprint-3</c:v>
                </c:pt>
                <c:pt idx="2">
                  <c:v>Sprint-4</c:v>
                </c:pt>
                <c:pt idx="3">
                  <c:v>Sprint-5</c:v>
                </c:pt>
                <c:pt idx="4">
                  <c:v>Sprint-6</c:v>
                </c:pt>
              </c:strCache>
            </c:strRef>
          </c:cat>
          <c:val>
            <c:numRef>
              <c:f>Summary!$I$22:$I$26</c:f>
              <c:numCache>
                <c:formatCode>0.00%</c:formatCode>
                <c:ptCount val="5"/>
                <c:pt idx="0">
                  <c:v>0.17</c:v>
                </c:pt>
                <c:pt idx="1">
                  <c:v>0.16190476190476191</c:v>
                </c:pt>
                <c:pt idx="2">
                  <c:v>0.58690476190476193</c:v>
                </c:pt>
                <c:pt idx="3">
                  <c:v>0.59523809523809512</c:v>
                </c:pt>
                <c:pt idx="4">
                  <c:v>0.65873015873015861</c:v>
                </c:pt>
              </c:numCache>
            </c:numRef>
          </c:val>
          <c:extLst>
            <c:ext xmlns:c16="http://schemas.microsoft.com/office/drawing/2014/chart" uri="{C3380CC4-5D6E-409C-BE32-E72D297353CC}">
              <c16:uniqueId val="{00000003-BEC7-A344-B73F-6C0FD539F362}"/>
            </c:ext>
          </c:extLst>
        </c:ser>
        <c:ser>
          <c:idx val="4"/>
          <c:order val="4"/>
          <c:tx>
            <c:strRef>
              <c:f>Summary!$J$1</c:f>
              <c:strCache>
                <c:ptCount val="1"/>
                <c:pt idx="0">
                  <c:v>Overall acceptance test coverage (%)</c:v>
                </c:pt>
              </c:strCache>
            </c:strRef>
          </c:tx>
          <c:spPr>
            <a:solidFill>
              <a:srgbClr val="83CAFF"/>
            </a:solidFill>
            <a:ln w="0">
              <a:noFill/>
            </a:ln>
          </c:spPr>
          <c:invertIfNegative val="0"/>
          <c:dLbls>
            <c:spPr>
              <a:noFill/>
              <a:ln>
                <a:noFill/>
              </a:ln>
              <a:effectLst/>
            </c:spPr>
            <c:txPr>
              <a:bodyPr wrap="non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Summary!$B$22:$B$26</c:f>
              <c:strCache>
                <c:ptCount val="5"/>
                <c:pt idx="0">
                  <c:v>Sprint-2</c:v>
                </c:pt>
                <c:pt idx="1">
                  <c:v>Sprint-3</c:v>
                </c:pt>
                <c:pt idx="2">
                  <c:v>Sprint-4</c:v>
                </c:pt>
                <c:pt idx="3">
                  <c:v>Sprint-5</c:v>
                </c:pt>
                <c:pt idx="4">
                  <c:v>Sprint-6</c:v>
                </c:pt>
              </c:strCache>
            </c:strRef>
          </c:cat>
          <c:val>
            <c:numRef>
              <c:f>Summary!$J$22:$J$26</c:f>
              <c:numCache>
                <c:formatCode>0.00%</c:formatCode>
                <c:ptCount val="5"/>
                <c:pt idx="0">
                  <c:v>0.17</c:v>
                </c:pt>
                <c:pt idx="1">
                  <c:v>0.52571428571428569</c:v>
                </c:pt>
                <c:pt idx="2">
                  <c:v>0.70204081632653048</c:v>
                </c:pt>
                <c:pt idx="3">
                  <c:v>0.64965986394557818</c:v>
                </c:pt>
                <c:pt idx="4">
                  <c:v>0.79894179894179895</c:v>
                </c:pt>
              </c:numCache>
            </c:numRef>
          </c:val>
          <c:extLst>
            <c:ext xmlns:c16="http://schemas.microsoft.com/office/drawing/2014/chart" uri="{C3380CC4-5D6E-409C-BE32-E72D297353CC}">
              <c16:uniqueId val="{00000004-BEC7-A344-B73F-6C0FD539F362}"/>
            </c:ext>
          </c:extLst>
        </c:ser>
        <c:dLbls>
          <c:showLegendKey val="0"/>
          <c:showVal val="0"/>
          <c:showCatName val="0"/>
          <c:showSerName val="0"/>
          <c:showPercent val="0"/>
          <c:showBubbleSize val="0"/>
        </c:dLbls>
        <c:gapWidth val="100"/>
        <c:axId val="29269711"/>
        <c:axId val="63109930"/>
      </c:barChart>
      <c:lineChart>
        <c:grouping val="standard"/>
        <c:varyColors val="0"/>
        <c:ser>
          <c:idx val="5"/>
          <c:order val="5"/>
          <c:tx>
            <c:strRef>
              <c:f>Summary!$L$1</c:f>
              <c:strCache>
                <c:ptCount val="1"/>
                <c:pt idx="0">
                  <c:v>Passed Story Points (%)</c:v>
                </c:pt>
              </c:strCache>
            </c:strRef>
          </c:tx>
          <c:spPr>
            <a:ln w="28800">
              <a:solidFill>
                <a:srgbClr val="008000"/>
              </a:solidFill>
              <a:round/>
            </a:ln>
          </c:spPr>
          <c:marker>
            <c:symbol val="none"/>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Summary!$B$22:$B$26</c:f>
              <c:strCache>
                <c:ptCount val="5"/>
                <c:pt idx="0">
                  <c:v>Sprint-2</c:v>
                </c:pt>
                <c:pt idx="1">
                  <c:v>Sprint-3</c:v>
                </c:pt>
                <c:pt idx="2">
                  <c:v>Sprint-4</c:v>
                </c:pt>
                <c:pt idx="3">
                  <c:v>Sprint-5</c:v>
                </c:pt>
                <c:pt idx="4">
                  <c:v>Sprint-6</c:v>
                </c:pt>
              </c:strCache>
            </c:strRef>
          </c:cat>
          <c:val>
            <c:numRef>
              <c:f>Summary!$L$22:$L$26</c:f>
              <c:numCache>
                <c:formatCode>0.00%</c:formatCode>
                <c:ptCount val="5"/>
                <c:pt idx="0">
                  <c:v>0.36538461538461536</c:v>
                </c:pt>
                <c:pt idx="1">
                  <c:v>0.71698113207547165</c:v>
                </c:pt>
                <c:pt idx="2">
                  <c:v>0.5859375</c:v>
                </c:pt>
                <c:pt idx="3">
                  <c:v>0.58139534883720934</c:v>
                </c:pt>
                <c:pt idx="4">
                  <c:v>1</c:v>
                </c:pt>
              </c:numCache>
            </c:numRef>
          </c:val>
          <c:smooth val="0"/>
          <c:extLst>
            <c:ext xmlns:c16="http://schemas.microsoft.com/office/drawing/2014/chart" uri="{C3380CC4-5D6E-409C-BE32-E72D297353CC}">
              <c16:uniqueId val="{00000005-BEC7-A344-B73F-6C0FD539F362}"/>
            </c:ext>
          </c:extLst>
        </c:ser>
        <c:dLbls>
          <c:showLegendKey val="0"/>
          <c:showVal val="0"/>
          <c:showCatName val="0"/>
          <c:showSerName val="0"/>
          <c:showPercent val="0"/>
          <c:showBubbleSize val="0"/>
        </c:dLbls>
        <c:hiLowLines>
          <c:spPr>
            <a:ln w="0">
              <a:noFill/>
            </a:ln>
          </c:spPr>
        </c:hiLowLines>
        <c:marker val="1"/>
        <c:smooth val="0"/>
        <c:axId val="29269711"/>
        <c:axId val="63109930"/>
      </c:lineChart>
      <c:catAx>
        <c:axId val="29269711"/>
        <c:scaling>
          <c:orientation val="minMax"/>
        </c:scaling>
        <c:delete val="0"/>
        <c:axPos val="b"/>
        <c:numFmt formatCode="General" sourceLinked="0"/>
        <c:majorTickMark val="out"/>
        <c:minorTickMark val="none"/>
        <c:tickLblPos val="nextTo"/>
        <c:spPr>
          <a:ln w="0">
            <a:solidFill>
              <a:srgbClr val="B3B3B3"/>
            </a:solidFill>
          </a:ln>
        </c:spPr>
        <c:txPr>
          <a:bodyPr/>
          <a:lstStyle/>
          <a:p>
            <a:pPr>
              <a:defRPr lang="en-GB" sz="1000" b="0" strike="noStrike" spc="-1">
                <a:solidFill>
                  <a:srgbClr val="000000"/>
                </a:solidFill>
                <a:latin typeface="Arial"/>
              </a:defRPr>
            </a:pPr>
            <a:endParaRPr lang="en-US"/>
          </a:p>
        </c:txPr>
        <c:crossAx val="63109930"/>
        <c:crosses val="autoZero"/>
        <c:auto val="1"/>
        <c:lblAlgn val="ctr"/>
        <c:lblOffset val="100"/>
        <c:noMultiLvlLbl val="0"/>
      </c:catAx>
      <c:valAx>
        <c:axId val="63109930"/>
        <c:scaling>
          <c:orientation val="minMax"/>
          <c:max val="1"/>
        </c:scaling>
        <c:delete val="0"/>
        <c:axPos val="l"/>
        <c:majorGridlines>
          <c:spPr>
            <a:ln w="0">
              <a:solidFill>
                <a:srgbClr val="B3B3B3"/>
              </a:solidFill>
            </a:ln>
          </c:spPr>
        </c:majorGridlines>
        <c:numFmt formatCode="0%" sourceLinked="0"/>
        <c:majorTickMark val="out"/>
        <c:minorTickMark val="none"/>
        <c:tickLblPos val="nextTo"/>
        <c:spPr>
          <a:ln w="0">
            <a:solidFill>
              <a:srgbClr val="B3B3B3"/>
            </a:solidFill>
          </a:ln>
        </c:spPr>
        <c:txPr>
          <a:bodyPr/>
          <a:lstStyle/>
          <a:p>
            <a:pPr>
              <a:defRPr lang="en-GB" sz="1000" b="0" strike="noStrike" spc="-1">
                <a:solidFill>
                  <a:srgbClr val="000000"/>
                </a:solidFill>
                <a:latin typeface="Arial"/>
              </a:defRPr>
            </a:pPr>
            <a:endParaRPr lang="en-US"/>
          </a:p>
        </c:txPr>
        <c:crossAx val="29269711"/>
        <c:crosses val="autoZero"/>
        <c:crossBetween val="between"/>
      </c:valAx>
      <c:spPr>
        <a:noFill/>
        <a:ln w="0">
          <a:solidFill>
            <a:srgbClr val="B3B3B3"/>
          </a:solidFill>
        </a:ln>
      </c:spPr>
    </c:plotArea>
    <c:legend>
      <c:legendPos val="b"/>
      <c:overlay val="0"/>
      <c:spPr>
        <a:noFill/>
        <a:ln w="0">
          <a:noFill/>
        </a:ln>
      </c:spPr>
      <c:txPr>
        <a:bodyPr/>
        <a:lstStyle/>
        <a:p>
          <a:pPr>
            <a:defRPr lang="en-GB" sz="1000" b="0" strike="noStrike" spc="-1">
              <a:solidFill>
                <a:srgbClr val="000000"/>
              </a:solidFill>
              <a:latin typeface="Arial"/>
            </a:defRPr>
          </a:pPr>
          <a:endParaRPr lang="en-US"/>
        </a:p>
      </c:txPr>
    </c:legend>
    <c:plotVisOnly val="1"/>
    <c:dispBlanksAs val="gap"/>
    <c:showDLblsOverMax val="1"/>
  </c:chart>
  <c:spPr>
    <a:solidFill>
      <a:srgbClr val="FFFFFF"/>
    </a:solidFill>
    <a:ln w="9360">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c:style val="2"/>
  <c:chart>
    <c:title>
      <c:tx>
        <c:rich>
          <a:bodyPr rot="0"/>
          <a:lstStyle/>
          <a:p>
            <a:pPr>
              <a:defRPr lang="en-US" sz="1300" b="0" strike="noStrike" spc="-1">
                <a:solidFill>
                  <a:srgbClr val="000000"/>
                </a:solidFill>
                <a:latin typeface="Arial"/>
              </a:defRPr>
            </a:pPr>
            <a:r>
              <a:rPr lang="en-US" sz="1300" b="0" strike="noStrike" spc="-1">
                <a:solidFill>
                  <a:srgbClr val="000000"/>
                </a:solidFill>
                <a:latin typeface="Arial"/>
              </a:rPr>
              <a:t>Team-D</a:t>
            </a:r>
          </a:p>
        </c:rich>
      </c:tx>
      <c:overlay val="0"/>
      <c:spPr>
        <a:noFill/>
        <a:ln w="0">
          <a:noFill/>
        </a:ln>
      </c:spPr>
    </c:title>
    <c:autoTitleDeleted val="0"/>
    <c:plotArea>
      <c:layout/>
      <c:barChart>
        <c:barDir val="col"/>
        <c:grouping val="clustered"/>
        <c:varyColors val="0"/>
        <c:ser>
          <c:idx val="0"/>
          <c:order val="0"/>
          <c:tx>
            <c:strRef>
              <c:f>Summary!$D$1</c:f>
              <c:strCache>
                <c:ptCount val="1"/>
                <c:pt idx="0">
                  <c:v>Frontend unit test coverage (%)</c:v>
                </c:pt>
              </c:strCache>
            </c:strRef>
          </c:tx>
          <c:spPr>
            <a:solidFill>
              <a:srgbClr val="004586"/>
            </a:solidFill>
            <a:ln w="0">
              <a:noFill/>
            </a:ln>
          </c:spPr>
          <c:invertIfNegative val="0"/>
          <c:dLbls>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Summary!$B$17:$B$21</c:f>
              <c:strCache>
                <c:ptCount val="5"/>
                <c:pt idx="0">
                  <c:v>Sprint-2</c:v>
                </c:pt>
                <c:pt idx="1">
                  <c:v>Sprint-3</c:v>
                </c:pt>
                <c:pt idx="2">
                  <c:v>Sprint-4</c:v>
                </c:pt>
                <c:pt idx="3">
                  <c:v>Sprint-5</c:v>
                </c:pt>
                <c:pt idx="4">
                  <c:v>Sprint-6</c:v>
                </c:pt>
              </c:strCache>
            </c:strRef>
          </c:cat>
          <c:val>
            <c:numRef>
              <c:f>Summary!$D$17:$D$21</c:f>
              <c:numCache>
                <c:formatCode>0%</c:formatCode>
                <c:ptCount val="5"/>
                <c:pt idx="0">
                  <c:v>0.109</c:v>
                </c:pt>
                <c:pt idx="1">
                  <c:v>0.217</c:v>
                </c:pt>
                <c:pt idx="2" formatCode="0.00%">
                  <c:v>0.31900000000000001</c:v>
                </c:pt>
                <c:pt idx="3" formatCode="0.00%">
                  <c:v>0.38600000000000001</c:v>
                </c:pt>
                <c:pt idx="4" formatCode="0.00%">
                  <c:v>0.56799999999999995</c:v>
                </c:pt>
              </c:numCache>
            </c:numRef>
          </c:val>
          <c:extLst>
            <c:ext xmlns:c16="http://schemas.microsoft.com/office/drawing/2014/chart" uri="{C3380CC4-5D6E-409C-BE32-E72D297353CC}">
              <c16:uniqueId val="{00000000-A106-F745-BAEB-0C5C07CAA732}"/>
            </c:ext>
          </c:extLst>
        </c:ser>
        <c:ser>
          <c:idx val="1"/>
          <c:order val="1"/>
          <c:tx>
            <c:strRef>
              <c:f>Summary!$F$1</c:f>
              <c:strCache>
                <c:ptCount val="1"/>
                <c:pt idx="0">
                  <c:v>Backend unit test coverage (%)</c:v>
                </c:pt>
              </c:strCache>
            </c:strRef>
          </c:tx>
          <c:spPr>
            <a:solidFill>
              <a:srgbClr val="FF420E"/>
            </a:solidFill>
            <a:ln w="0">
              <a:noFill/>
            </a:ln>
          </c:spPr>
          <c:invertIfNegative val="0"/>
          <c:dLbls>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Summary!$B$17:$B$21</c:f>
              <c:strCache>
                <c:ptCount val="5"/>
                <c:pt idx="0">
                  <c:v>Sprint-2</c:v>
                </c:pt>
                <c:pt idx="1">
                  <c:v>Sprint-3</c:v>
                </c:pt>
                <c:pt idx="2">
                  <c:v>Sprint-4</c:v>
                </c:pt>
                <c:pt idx="3">
                  <c:v>Sprint-5</c:v>
                </c:pt>
                <c:pt idx="4">
                  <c:v>Sprint-6</c:v>
                </c:pt>
              </c:strCache>
            </c:strRef>
          </c:cat>
          <c:val>
            <c:numRef>
              <c:f>Summary!$F$17:$F$21</c:f>
              <c:numCache>
                <c:formatCode>0%</c:formatCode>
                <c:ptCount val="5"/>
                <c:pt idx="0">
                  <c:v>0.67300000000000004</c:v>
                </c:pt>
                <c:pt idx="1">
                  <c:v>0.68200000000000005</c:v>
                </c:pt>
                <c:pt idx="2" formatCode="0.00%">
                  <c:v>0.70599999999999996</c:v>
                </c:pt>
                <c:pt idx="3" formatCode="0.00%">
                  <c:v>0.69699999999999995</c:v>
                </c:pt>
                <c:pt idx="4" formatCode="0.00%">
                  <c:v>0.73399999999999999</c:v>
                </c:pt>
              </c:numCache>
            </c:numRef>
          </c:val>
          <c:extLst>
            <c:ext xmlns:c16="http://schemas.microsoft.com/office/drawing/2014/chart" uri="{C3380CC4-5D6E-409C-BE32-E72D297353CC}">
              <c16:uniqueId val="{00000001-A106-F745-BAEB-0C5C07CAA732}"/>
            </c:ext>
          </c:extLst>
        </c:ser>
        <c:ser>
          <c:idx val="2"/>
          <c:order val="2"/>
          <c:tx>
            <c:strRef>
              <c:f>Summary!$G$1</c:f>
              <c:strCache>
                <c:ptCount val="1"/>
                <c:pt idx="0">
                  <c:v>Automated acceptance test coverage (%)</c:v>
                </c:pt>
              </c:strCache>
            </c:strRef>
          </c:tx>
          <c:spPr>
            <a:solidFill>
              <a:srgbClr val="FFD320"/>
            </a:solidFill>
            <a:ln w="0">
              <a:noFill/>
            </a:ln>
          </c:spPr>
          <c:invertIfNegative val="0"/>
          <c:dLbls>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Summary!$B$17:$B$21</c:f>
              <c:strCache>
                <c:ptCount val="5"/>
                <c:pt idx="0">
                  <c:v>Sprint-2</c:v>
                </c:pt>
                <c:pt idx="1">
                  <c:v>Sprint-3</c:v>
                </c:pt>
                <c:pt idx="2">
                  <c:v>Sprint-4</c:v>
                </c:pt>
                <c:pt idx="3">
                  <c:v>Sprint-5</c:v>
                </c:pt>
                <c:pt idx="4">
                  <c:v>Sprint-6</c:v>
                </c:pt>
              </c:strCache>
            </c:strRef>
          </c:cat>
          <c:val>
            <c:numRef>
              <c:f>Summary!$G$17:$G$21</c:f>
              <c:numCache>
                <c:formatCode>0.00%</c:formatCode>
                <c:ptCount val="5"/>
                <c:pt idx="0">
                  <c:v>3.0769230769230771E-2</c:v>
                </c:pt>
                <c:pt idx="1">
                  <c:v>0.3833333333333333</c:v>
                </c:pt>
                <c:pt idx="2">
                  <c:v>0.47727272727272735</c:v>
                </c:pt>
                <c:pt idx="3">
                  <c:v>0.33558441558441554</c:v>
                </c:pt>
                <c:pt idx="4">
                  <c:v>0</c:v>
                </c:pt>
              </c:numCache>
            </c:numRef>
          </c:val>
          <c:extLst>
            <c:ext xmlns:c16="http://schemas.microsoft.com/office/drawing/2014/chart" uri="{C3380CC4-5D6E-409C-BE32-E72D297353CC}">
              <c16:uniqueId val="{00000002-A106-F745-BAEB-0C5C07CAA732}"/>
            </c:ext>
          </c:extLst>
        </c:ser>
        <c:ser>
          <c:idx val="3"/>
          <c:order val="3"/>
          <c:tx>
            <c:strRef>
              <c:f>Summary!$I$1</c:f>
              <c:strCache>
                <c:ptCount val="1"/>
                <c:pt idx="0">
                  <c:v>Manual acceptance test coverage(%)</c:v>
                </c:pt>
              </c:strCache>
            </c:strRef>
          </c:tx>
          <c:spPr>
            <a:solidFill>
              <a:srgbClr val="7E0021"/>
            </a:solidFill>
            <a:ln w="0">
              <a:noFill/>
            </a:ln>
          </c:spPr>
          <c:invertIfNegative val="0"/>
          <c:dLbls>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Summary!$B$17:$B$21</c:f>
              <c:strCache>
                <c:ptCount val="5"/>
                <c:pt idx="0">
                  <c:v>Sprint-2</c:v>
                </c:pt>
                <c:pt idx="1">
                  <c:v>Sprint-3</c:v>
                </c:pt>
                <c:pt idx="2">
                  <c:v>Sprint-4</c:v>
                </c:pt>
                <c:pt idx="3">
                  <c:v>Sprint-5</c:v>
                </c:pt>
                <c:pt idx="4">
                  <c:v>Sprint-6</c:v>
                </c:pt>
              </c:strCache>
            </c:strRef>
          </c:cat>
          <c:val>
            <c:numRef>
              <c:f>Summary!$I$17:$I$21</c:f>
              <c:numCache>
                <c:formatCode>0.00%</c:formatCode>
                <c:ptCount val="5"/>
                <c:pt idx="0">
                  <c:v>0.84031746031746035</c:v>
                </c:pt>
                <c:pt idx="1">
                  <c:v>0.76666666666666672</c:v>
                </c:pt>
                <c:pt idx="2">
                  <c:v>0.63636363636363646</c:v>
                </c:pt>
                <c:pt idx="3">
                  <c:v>0.77500000000000002</c:v>
                </c:pt>
                <c:pt idx="4">
                  <c:v>0.89610389610389618</c:v>
                </c:pt>
              </c:numCache>
            </c:numRef>
          </c:val>
          <c:extLst>
            <c:ext xmlns:c16="http://schemas.microsoft.com/office/drawing/2014/chart" uri="{C3380CC4-5D6E-409C-BE32-E72D297353CC}">
              <c16:uniqueId val="{00000003-A106-F745-BAEB-0C5C07CAA732}"/>
            </c:ext>
          </c:extLst>
        </c:ser>
        <c:ser>
          <c:idx val="4"/>
          <c:order val="4"/>
          <c:tx>
            <c:strRef>
              <c:f>Summary!$J$1</c:f>
              <c:strCache>
                <c:ptCount val="1"/>
                <c:pt idx="0">
                  <c:v>Overall acceptance test coverage (%)</c:v>
                </c:pt>
              </c:strCache>
            </c:strRef>
          </c:tx>
          <c:spPr>
            <a:solidFill>
              <a:srgbClr val="83CAFF"/>
            </a:solidFill>
            <a:ln w="0">
              <a:noFill/>
            </a:ln>
          </c:spPr>
          <c:invertIfNegative val="0"/>
          <c:dLbls>
            <c:spPr>
              <a:noFill/>
              <a:ln>
                <a:noFill/>
              </a:ln>
              <a:effectLst/>
            </c:spPr>
            <c:txPr>
              <a:bodyPr wrap="non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Summary!$B$17:$B$21</c:f>
              <c:strCache>
                <c:ptCount val="5"/>
                <c:pt idx="0">
                  <c:v>Sprint-2</c:v>
                </c:pt>
                <c:pt idx="1">
                  <c:v>Sprint-3</c:v>
                </c:pt>
                <c:pt idx="2">
                  <c:v>Sprint-4</c:v>
                </c:pt>
                <c:pt idx="3">
                  <c:v>Sprint-5</c:v>
                </c:pt>
                <c:pt idx="4">
                  <c:v>Sprint-6</c:v>
                </c:pt>
              </c:strCache>
            </c:strRef>
          </c:cat>
          <c:val>
            <c:numRef>
              <c:f>Summary!$J$17:$J$21</c:f>
              <c:numCache>
                <c:formatCode>0.00%</c:formatCode>
                <c:ptCount val="5"/>
                <c:pt idx="0">
                  <c:v>0.82108669108669119</c:v>
                </c:pt>
                <c:pt idx="1">
                  <c:v>0.86666666666666681</c:v>
                </c:pt>
                <c:pt idx="2">
                  <c:v>0.73030303030303034</c:v>
                </c:pt>
                <c:pt idx="3">
                  <c:v>0.83333333333333326</c:v>
                </c:pt>
                <c:pt idx="4">
                  <c:v>0.89610389610389618</c:v>
                </c:pt>
              </c:numCache>
            </c:numRef>
          </c:val>
          <c:extLst>
            <c:ext xmlns:c16="http://schemas.microsoft.com/office/drawing/2014/chart" uri="{C3380CC4-5D6E-409C-BE32-E72D297353CC}">
              <c16:uniqueId val="{00000004-A106-F745-BAEB-0C5C07CAA732}"/>
            </c:ext>
          </c:extLst>
        </c:ser>
        <c:dLbls>
          <c:showLegendKey val="0"/>
          <c:showVal val="0"/>
          <c:showCatName val="0"/>
          <c:showSerName val="0"/>
          <c:showPercent val="0"/>
          <c:showBubbleSize val="0"/>
        </c:dLbls>
        <c:gapWidth val="100"/>
        <c:axId val="43191955"/>
        <c:axId val="60674678"/>
      </c:barChart>
      <c:lineChart>
        <c:grouping val="standard"/>
        <c:varyColors val="0"/>
        <c:ser>
          <c:idx val="5"/>
          <c:order val="5"/>
          <c:tx>
            <c:strRef>
              <c:f>Summary!$L$1</c:f>
              <c:strCache>
                <c:ptCount val="1"/>
                <c:pt idx="0">
                  <c:v>Passed Story Points (%)</c:v>
                </c:pt>
              </c:strCache>
            </c:strRef>
          </c:tx>
          <c:spPr>
            <a:ln w="28800">
              <a:solidFill>
                <a:srgbClr val="579D1C"/>
              </a:solidFill>
              <a:round/>
            </a:ln>
          </c:spPr>
          <c:marker>
            <c:symbol val="none"/>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Summary!$B$17:$B$21</c:f>
              <c:strCache>
                <c:ptCount val="5"/>
                <c:pt idx="0">
                  <c:v>Sprint-2</c:v>
                </c:pt>
                <c:pt idx="1">
                  <c:v>Sprint-3</c:v>
                </c:pt>
                <c:pt idx="2">
                  <c:v>Sprint-4</c:v>
                </c:pt>
                <c:pt idx="3">
                  <c:v>Sprint-5</c:v>
                </c:pt>
                <c:pt idx="4">
                  <c:v>Sprint-6</c:v>
                </c:pt>
              </c:strCache>
            </c:strRef>
          </c:cat>
          <c:val>
            <c:numRef>
              <c:f>Summary!$L$17:$L$21</c:f>
              <c:numCache>
                <c:formatCode>0.00%</c:formatCode>
                <c:ptCount val="5"/>
                <c:pt idx="0">
                  <c:v>0.85185185185185186</c:v>
                </c:pt>
                <c:pt idx="1">
                  <c:v>0.38235294117647056</c:v>
                </c:pt>
                <c:pt idx="2">
                  <c:v>0.35087719298245612</c:v>
                </c:pt>
                <c:pt idx="3">
                  <c:v>1</c:v>
                </c:pt>
                <c:pt idx="4">
                  <c:v>0.95588235294117652</c:v>
                </c:pt>
              </c:numCache>
            </c:numRef>
          </c:val>
          <c:smooth val="0"/>
          <c:extLst>
            <c:ext xmlns:c16="http://schemas.microsoft.com/office/drawing/2014/chart" uri="{C3380CC4-5D6E-409C-BE32-E72D297353CC}">
              <c16:uniqueId val="{00000005-A106-F745-BAEB-0C5C07CAA732}"/>
            </c:ext>
          </c:extLst>
        </c:ser>
        <c:dLbls>
          <c:showLegendKey val="0"/>
          <c:showVal val="0"/>
          <c:showCatName val="0"/>
          <c:showSerName val="0"/>
          <c:showPercent val="0"/>
          <c:showBubbleSize val="0"/>
        </c:dLbls>
        <c:hiLowLines>
          <c:spPr>
            <a:ln w="0">
              <a:noFill/>
            </a:ln>
          </c:spPr>
        </c:hiLowLines>
        <c:marker val="1"/>
        <c:smooth val="0"/>
        <c:axId val="43191955"/>
        <c:axId val="60674678"/>
      </c:lineChart>
      <c:catAx>
        <c:axId val="43191955"/>
        <c:scaling>
          <c:orientation val="minMax"/>
        </c:scaling>
        <c:delete val="0"/>
        <c:axPos val="b"/>
        <c:numFmt formatCode="General" sourceLinked="0"/>
        <c:majorTickMark val="out"/>
        <c:minorTickMark val="none"/>
        <c:tickLblPos val="nextTo"/>
        <c:spPr>
          <a:ln w="0">
            <a:solidFill>
              <a:srgbClr val="B3B3B3"/>
            </a:solidFill>
          </a:ln>
        </c:spPr>
        <c:txPr>
          <a:bodyPr/>
          <a:lstStyle/>
          <a:p>
            <a:pPr>
              <a:defRPr lang="en-GB" sz="1000" b="0" strike="noStrike" spc="-1">
                <a:solidFill>
                  <a:srgbClr val="000000"/>
                </a:solidFill>
                <a:latin typeface="Arial"/>
              </a:defRPr>
            </a:pPr>
            <a:endParaRPr lang="en-US"/>
          </a:p>
        </c:txPr>
        <c:crossAx val="60674678"/>
        <c:crosses val="autoZero"/>
        <c:auto val="1"/>
        <c:lblAlgn val="ctr"/>
        <c:lblOffset val="100"/>
        <c:noMultiLvlLbl val="0"/>
      </c:catAx>
      <c:valAx>
        <c:axId val="60674678"/>
        <c:scaling>
          <c:orientation val="minMax"/>
          <c:max val="1"/>
        </c:scaling>
        <c:delete val="0"/>
        <c:axPos val="l"/>
        <c:majorGridlines>
          <c:spPr>
            <a:ln w="0">
              <a:solidFill>
                <a:srgbClr val="B3B3B3"/>
              </a:solidFill>
            </a:ln>
          </c:spPr>
        </c:majorGridlines>
        <c:numFmt formatCode="0%" sourceLinked="0"/>
        <c:majorTickMark val="out"/>
        <c:minorTickMark val="none"/>
        <c:tickLblPos val="nextTo"/>
        <c:spPr>
          <a:ln w="0">
            <a:solidFill>
              <a:srgbClr val="B3B3B3"/>
            </a:solidFill>
          </a:ln>
        </c:spPr>
        <c:txPr>
          <a:bodyPr/>
          <a:lstStyle/>
          <a:p>
            <a:pPr>
              <a:defRPr lang="en-GB" sz="1000" b="0" strike="noStrike" spc="-1">
                <a:solidFill>
                  <a:srgbClr val="000000"/>
                </a:solidFill>
                <a:latin typeface="Arial"/>
              </a:defRPr>
            </a:pPr>
            <a:endParaRPr lang="en-US"/>
          </a:p>
        </c:txPr>
        <c:crossAx val="43191955"/>
        <c:crosses val="autoZero"/>
        <c:crossBetween val="between"/>
      </c:valAx>
      <c:spPr>
        <a:noFill/>
        <a:ln w="0">
          <a:solidFill>
            <a:srgbClr val="B3B3B3"/>
          </a:solidFill>
        </a:ln>
      </c:spPr>
    </c:plotArea>
    <c:legend>
      <c:legendPos val="b"/>
      <c:overlay val="0"/>
      <c:spPr>
        <a:noFill/>
        <a:ln w="0">
          <a:noFill/>
        </a:ln>
      </c:spPr>
      <c:txPr>
        <a:bodyPr/>
        <a:lstStyle/>
        <a:p>
          <a:pPr>
            <a:defRPr lang="en-GB" sz="1000" b="0" strike="noStrike" spc="-1">
              <a:solidFill>
                <a:srgbClr val="000000"/>
              </a:solidFill>
              <a:latin typeface="Arial"/>
            </a:defRPr>
          </a:pPr>
          <a:endParaRPr lang="en-US"/>
        </a:p>
      </c:txPr>
    </c:legend>
    <c:plotVisOnly val="1"/>
    <c:dispBlanksAs val="gap"/>
    <c:showDLblsOverMax val="1"/>
  </c:chart>
  <c:spPr>
    <a:solidFill>
      <a:srgbClr val="FFFFFF"/>
    </a:solidFill>
    <a:ln w="9360">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c:style val="2"/>
  <c:chart>
    <c:title>
      <c:tx>
        <c:rich>
          <a:bodyPr rot="0"/>
          <a:lstStyle/>
          <a:p>
            <a:pPr>
              <a:defRPr lang="en-US" sz="1300" b="0" strike="noStrike" spc="-1">
                <a:solidFill>
                  <a:srgbClr val="000000"/>
                </a:solidFill>
                <a:latin typeface="Arial"/>
              </a:defRPr>
            </a:pPr>
            <a:r>
              <a:rPr lang="en-US" sz="1300" b="0" strike="noStrike" spc="-1">
                <a:solidFill>
                  <a:srgbClr val="000000"/>
                </a:solidFill>
                <a:latin typeface="Arial"/>
              </a:rPr>
              <a:t>Team-B</a:t>
            </a:r>
          </a:p>
        </c:rich>
      </c:tx>
      <c:overlay val="0"/>
      <c:spPr>
        <a:noFill/>
        <a:ln w="25560">
          <a:noFill/>
        </a:ln>
      </c:spPr>
    </c:title>
    <c:autoTitleDeleted val="0"/>
    <c:plotArea>
      <c:layout/>
      <c:barChart>
        <c:barDir val="col"/>
        <c:grouping val="clustered"/>
        <c:varyColors val="0"/>
        <c:ser>
          <c:idx val="0"/>
          <c:order val="0"/>
          <c:tx>
            <c:strRef>
              <c:f>Summary!$D$1</c:f>
              <c:strCache>
                <c:ptCount val="1"/>
                <c:pt idx="0">
                  <c:v>Frontend unit test coverage (%)</c:v>
                </c:pt>
              </c:strCache>
            </c:strRef>
          </c:tx>
          <c:spPr>
            <a:solidFill>
              <a:srgbClr val="004586"/>
            </a:solidFill>
            <a:ln w="0">
              <a:noFill/>
            </a:ln>
          </c:spPr>
          <c:invertIfNegative val="0"/>
          <c:dLbls>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Summary!$B$2:$B$6</c:f>
              <c:strCache>
                <c:ptCount val="5"/>
                <c:pt idx="0">
                  <c:v>Sprint-2</c:v>
                </c:pt>
                <c:pt idx="1">
                  <c:v>Sprint-3</c:v>
                </c:pt>
                <c:pt idx="2">
                  <c:v>Sprint-4</c:v>
                </c:pt>
                <c:pt idx="3">
                  <c:v>Sprint-5</c:v>
                </c:pt>
                <c:pt idx="4">
                  <c:v>Sprint-6</c:v>
                </c:pt>
              </c:strCache>
            </c:strRef>
          </c:cat>
          <c:val>
            <c:numRef>
              <c:f>Summary!$D$2:$D$6</c:f>
              <c:numCache>
                <c:formatCode>0%</c:formatCode>
                <c:ptCount val="5"/>
                <c:pt idx="0">
                  <c:v>0</c:v>
                </c:pt>
                <c:pt idx="1">
                  <c:v>1.9E-2</c:v>
                </c:pt>
                <c:pt idx="2">
                  <c:v>0.35399999999999998</c:v>
                </c:pt>
                <c:pt idx="3">
                  <c:v>0.48899999999999999</c:v>
                </c:pt>
                <c:pt idx="4">
                  <c:v>0.57199999999999995</c:v>
                </c:pt>
              </c:numCache>
            </c:numRef>
          </c:val>
          <c:extLst>
            <c:ext xmlns:c16="http://schemas.microsoft.com/office/drawing/2014/chart" uri="{C3380CC4-5D6E-409C-BE32-E72D297353CC}">
              <c16:uniqueId val="{00000000-7DDC-344D-85B8-87CB2E29B5B1}"/>
            </c:ext>
          </c:extLst>
        </c:ser>
        <c:ser>
          <c:idx val="1"/>
          <c:order val="1"/>
          <c:tx>
            <c:strRef>
              <c:f>Summary!$F$1</c:f>
              <c:strCache>
                <c:ptCount val="1"/>
                <c:pt idx="0">
                  <c:v>Backend unit test coverage (%)</c:v>
                </c:pt>
              </c:strCache>
            </c:strRef>
          </c:tx>
          <c:spPr>
            <a:solidFill>
              <a:srgbClr val="FF420E"/>
            </a:solidFill>
            <a:ln w="0">
              <a:noFill/>
            </a:ln>
          </c:spPr>
          <c:invertIfNegative val="0"/>
          <c:dPt>
            <c:idx val="0"/>
            <c:invertIfNegative val="0"/>
            <c:bubble3D val="0"/>
            <c:extLst>
              <c:ext xmlns:c16="http://schemas.microsoft.com/office/drawing/2014/chart" uri="{C3380CC4-5D6E-409C-BE32-E72D297353CC}">
                <c16:uniqueId val="{00000002-7DDC-344D-85B8-87CB2E29B5B1}"/>
              </c:ext>
            </c:extLst>
          </c:dPt>
          <c:dPt>
            <c:idx val="1"/>
            <c:invertIfNegative val="0"/>
            <c:bubble3D val="0"/>
            <c:extLst>
              <c:ext xmlns:c16="http://schemas.microsoft.com/office/drawing/2014/chart" uri="{C3380CC4-5D6E-409C-BE32-E72D297353CC}">
                <c16:uniqueId val="{00000004-7DDC-344D-85B8-87CB2E29B5B1}"/>
              </c:ext>
            </c:extLst>
          </c:dPt>
          <c:dLbls>
            <c:dLbl>
              <c:idx val="0"/>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extLst>
                <c:ext xmlns:c15="http://schemas.microsoft.com/office/drawing/2012/chart" uri="{CE6537A1-D6FC-4f65-9D91-7224C49458BB}"/>
                <c:ext xmlns:c16="http://schemas.microsoft.com/office/drawing/2014/chart" uri="{C3380CC4-5D6E-409C-BE32-E72D297353CC}">
                  <c16:uniqueId val="{00000002-7DDC-344D-85B8-87CB2E29B5B1}"/>
                </c:ext>
              </c:extLst>
            </c:dLbl>
            <c:dLbl>
              <c:idx val="1"/>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extLst>
                <c:ext xmlns:c15="http://schemas.microsoft.com/office/drawing/2012/chart" uri="{CE6537A1-D6FC-4f65-9D91-7224C49458BB}"/>
                <c:ext xmlns:c16="http://schemas.microsoft.com/office/drawing/2014/chart" uri="{C3380CC4-5D6E-409C-BE32-E72D297353CC}">
                  <c16:uniqueId val="{00000004-7DDC-344D-85B8-87CB2E29B5B1}"/>
                </c:ext>
              </c:extLst>
            </c:dLbl>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Summary!$B$2:$B$6</c:f>
              <c:strCache>
                <c:ptCount val="5"/>
                <c:pt idx="0">
                  <c:v>Sprint-2</c:v>
                </c:pt>
                <c:pt idx="1">
                  <c:v>Sprint-3</c:v>
                </c:pt>
                <c:pt idx="2">
                  <c:v>Sprint-4</c:v>
                </c:pt>
                <c:pt idx="3">
                  <c:v>Sprint-5</c:v>
                </c:pt>
                <c:pt idx="4">
                  <c:v>Sprint-6</c:v>
                </c:pt>
              </c:strCache>
            </c:strRef>
          </c:cat>
          <c:val>
            <c:numRef>
              <c:f>Summary!$F$2:$F$6</c:f>
              <c:numCache>
                <c:formatCode>0%</c:formatCode>
                <c:ptCount val="5"/>
                <c:pt idx="0">
                  <c:v>0.35099999999999998</c:v>
                </c:pt>
                <c:pt idx="1">
                  <c:v>0.36399999999999999</c:v>
                </c:pt>
                <c:pt idx="2">
                  <c:v>0.41399999999999998</c:v>
                </c:pt>
                <c:pt idx="3">
                  <c:v>0.438</c:v>
                </c:pt>
                <c:pt idx="4">
                  <c:v>0.48599999999999999</c:v>
                </c:pt>
              </c:numCache>
            </c:numRef>
          </c:val>
          <c:extLst>
            <c:ext xmlns:c16="http://schemas.microsoft.com/office/drawing/2014/chart" uri="{C3380CC4-5D6E-409C-BE32-E72D297353CC}">
              <c16:uniqueId val="{00000005-7DDC-344D-85B8-87CB2E29B5B1}"/>
            </c:ext>
          </c:extLst>
        </c:ser>
        <c:ser>
          <c:idx val="2"/>
          <c:order val="2"/>
          <c:tx>
            <c:strRef>
              <c:f>Summary!$G$1</c:f>
              <c:strCache>
                <c:ptCount val="1"/>
                <c:pt idx="0">
                  <c:v>Automated acceptance test coverage (%)</c:v>
                </c:pt>
              </c:strCache>
            </c:strRef>
          </c:tx>
          <c:spPr>
            <a:solidFill>
              <a:srgbClr val="FFD320"/>
            </a:solidFill>
            <a:ln w="0">
              <a:noFill/>
            </a:ln>
          </c:spPr>
          <c:invertIfNegative val="0"/>
          <c:dLbls>
            <c:spPr>
              <a:noFill/>
              <a:ln>
                <a:noFill/>
              </a:ln>
              <a:effectLst/>
            </c:spPr>
            <c:txPr>
              <a:bodyPr wrap="non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Summary!$B$2:$B$6</c:f>
              <c:strCache>
                <c:ptCount val="5"/>
                <c:pt idx="0">
                  <c:v>Sprint-2</c:v>
                </c:pt>
                <c:pt idx="1">
                  <c:v>Sprint-3</c:v>
                </c:pt>
                <c:pt idx="2">
                  <c:v>Sprint-4</c:v>
                </c:pt>
                <c:pt idx="3">
                  <c:v>Sprint-5</c:v>
                </c:pt>
                <c:pt idx="4">
                  <c:v>Sprint-6</c:v>
                </c:pt>
              </c:strCache>
            </c:strRef>
          </c:cat>
          <c:val>
            <c:numRef>
              <c:f>Summary!$G$2:$G$6</c:f>
              <c:numCache>
                <c:formatCode>0.00%</c:formatCode>
                <c:ptCount val="5"/>
                <c:pt idx="0">
                  <c:v>0</c:v>
                </c:pt>
                <c:pt idx="1">
                  <c:v>4.6153846153846156E-2</c:v>
                </c:pt>
                <c:pt idx="2">
                  <c:v>0.06</c:v>
                </c:pt>
                <c:pt idx="3">
                  <c:v>0</c:v>
                </c:pt>
                <c:pt idx="4">
                  <c:v>0</c:v>
                </c:pt>
              </c:numCache>
            </c:numRef>
          </c:val>
          <c:extLst>
            <c:ext xmlns:c16="http://schemas.microsoft.com/office/drawing/2014/chart" uri="{C3380CC4-5D6E-409C-BE32-E72D297353CC}">
              <c16:uniqueId val="{00000006-7DDC-344D-85B8-87CB2E29B5B1}"/>
            </c:ext>
          </c:extLst>
        </c:ser>
        <c:ser>
          <c:idx val="3"/>
          <c:order val="3"/>
          <c:tx>
            <c:strRef>
              <c:f>Summary!$I$1</c:f>
              <c:strCache>
                <c:ptCount val="1"/>
                <c:pt idx="0">
                  <c:v>Manual acceptance test coverage(%)</c:v>
                </c:pt>
              </c:strCache>
            </c:strRef>
          </c:tx>
          <c:spPr>
            <a:solidFill>
              <a:srgbClr val="7E0021"/>
            </a:solidFill>
            <a:ln w="0">
              <a:noFill/>
            </a:ln>
          </c:spPr>
          <c:invertIfNegative val="0"/>
          <c:dLbls>
            <c:spPr>
              <a:noFill/>
              <a:ln>
                <a:noFill/>
              </a:ln>
              <a:effectLst/>
            </c:spPr>
            <c:txPr>
              <a:bodyPr wrap="non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Summary!$B$2:$B$6</c:f>
              <c:strCache>
                <c:ptCount val="5"/>
                <c:pt idx="0">
                  <c:v>Sprint-2</c:v>
                </c:pt>
                <c:pt idx="1">
                  <c:v>Sprint-3</c:v>
                </c:pt>
                <c:pt idx="2">
                  <c:v>Sprint-4</c:v>
                </c:pt>
                <c:pt idx="3">
                  <c:v>Sprint-5</c:v>
                </c:pt>
                <c:pt idx="4">
                  <c:v>Sprint-6</c:v>
                </c:pt>
              </c:strCache>
            </c:strRef>
          </c:cat>
          <c:val>
            <c:numRef>
              <c:f>Summary!$I$2:$I$6</c:f>
              <c:numCache>
                <c:formatCode>0.00%</c:formatCode>
                <c:ptCount val="5"/>
                <c:pt idx="0">
                  <c:v>0.25428571428571428</c:v>
                </c:pt>
                <c:pt idx="1">
                  <c:v>0.36153846153846148</c:v>
                </c:pt>
                <c:pt idx="2">
                  <c:v>0.02</c:v>
                </c:pt>
                <c:pt idx="3">
                  <c:v>0.96666666666666679</c:v>
                </c:pt>
                <c:pt idx="4">
                  <c:v>0</c:v>
                </c:pt>
              </c:numCache>
            </c:numRef>
          </c:val>
          <c:extLst>
            <c:ext xmlns:c16="http://schemas.microsoft.com/office/drawing/2014/chart" uri="{C3380CC4-5D6E-409C-BE32-E72D297353CC}">
              <c16:uniqueId val="{00000007-7DDC-344D-85B8-87CB2E29B5B1}"/>
            </c:ext>
          </c:extLst>
        </c:ser>
        <c:ser>
          <c:idx val="4"/>
          <c:order val="4"/>
          <c:tx>
            <c:strRef>
              <c:f>Summary!$J$1</c:f>
              <c:strCache>
                <c:ptCount val="1"/>
                <c:pt idx="0">
                  <c:v>Overall acceptance test coverage (%)</c:v>
                </c:pt>
              </c:strCache>
            </c:strRef>
          </c:tx>
          <c:spPr>
            <a:solidFill>
              <a:srgbClr val="83CAFF"/>
            </a:solidFill>
            <a:ln w="0">
              <a:noFill/>
            </a:ln>
          </c:spPr>
          <c:invertIfNegative val="0"/>
          <c:dPt>
            <c:idx val="3"/>
            <c:invertIfNegative val="0"/>
            <c:bubble3D val="0"/>
            <c:extLst>
              <c:ext xmlns:c16="http://schemas.microsoft.com/office/drawing/2014/chart" uri="{C3380CC4-5D6E-409C-BE32-E72D297353CC}">
                <c16:uniqueId val="{00000009-7DDC-344D-85B8-87CB2E29B5B1}"/>
              </c:ext>
            </c:extLst>
          </c:dPt>
          <c:dLbls>
            <c:dLbl>
              <c:idx val="3"/>
              <c:spPr/>
              <c:txPr>
                <a:bodyPr wrap="non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extLst>
                <c:ext xmlns:c15="http://schemas.microsoft.com/office/drawing/2012/chart" uri="{CE6537A1-D6FC-4f65-9D91-7224C49458BB}"/>
                <c:ext xmlns:c16="http://schemas.microsoft.com/office/drawing/2014/chart" uri="{C3380CC4-5D6E-409C-BE32-E72D297353CC}">
                  <c16:uniqueId val="{00000009-7DDC-344D-85B8-87CB2E29B5B1}"/>
                </c:ext>
              </c:extLst>
            </c:dLbl>
            <c:spPr>
              <a:noFill/>
              <a:ln>
                <a:noFill/>
              </a:ln>
              <a:effectLst/>
            </c:spPr>
            <c:txPr>
              <a:bodyPr wrap="non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Summary!$B$2:$B$6</c:f>
              <c:strCache>
                <c:ptCount val="5"/>
                <c:pt idx="0">
                  <c:v>Sprint-2</c:v>
                </c:pt>
                <c:pt idx="1">
                  <c:v>Sprint-3</c:v>
                </c:pt>
                <c:pt idx="2">
                  <c:v>Sprint-4</c:v>
                </c:pt>
                <c:pt idx="3">
                  <c:v>Sprint-5</c:v>
                </c:pt>
                <c:pt idx="4">
                  <c:v>Sprint-6</c:v>
                </c:pt>
              </c:strCache>
            </c:strRef>
          </c:cat>
          <c:val>
            <c:numRef>
              <c:f>Summary!$J$2:$J$6</c:f>
              <c:numCache>
                <c:formatCode>0.00%</c:formatCode>
                <c:ptCount val="5"/>
                <c:pt idx="0">
                  <c:v>0.25428571428571428</c:v>
                </c:pt>
                <c:pt idx="1">
                  <c:v>0.37692307692307692</c:v>
                </c:pt>
                <c:pt idx="2">
                  <c:v>0.08</c:v>
                </c:pt>
                <c:pt idx="3">
                  <c:v>0.96666666666666679</c:v>
                </c:pt>
                <c:pt idx="4">
                  <c:v>0</c:v>
                </c:pt>
              </c:numCache>
            </c:numRef>
          </c:val>
          <c:extLst>
            <c:ext xmlns:c16="http://schemas.microsoft.com/office/drawing/2014/chart" uri="{C3380CC4-5D6E-409C-BE32-E72D297353CC}">
              <c16:uniqueId val="{0000000A-7DDC-344D-85B8-87CB2E29B5B1}"/>
            </c:ext>
          </c:extLst>
        </c:ser>
        <c:dLbls>
          <c:showLegendKey val="0"/>
          <c:showVal val="0"/>
          <c:showCatName val="0"/>
          <c:showSerName val="0"/>
          <c:showPercent val="0"/>
          <c:showBubbleSize val="0"/>
        </c:dLbls>
        <c:gapWidth val="100"/>
        <c:axId val="43345710"/>
        <c:axId val="3379366"/>
      </c:barChart>
      <c:lineChart>
        <c:grouping val="standard"/>
        <c:varyColors val="0"/>
        <c:ser>
          <c:idx val="5"/>
          <c:order val="5"/>
          <c:tx>
            <c:strRef>
              <c:f>Summary!$L$1</c:f>
              <c:strCache>
                <c:ptCount val="1"/>
                <c:pt idx="0">
                  <c:v>Passed Story Points (%)</c:v>
                </c:pt>
              </c:strCache>
            </c:strRef>
          </c:tx>
          <c:spPr>
            <a:ln w="28800">
              <a:solidFill>
                <a:srgbClr val="579D1C"/>
              </a:solidFill>
              <a:round/>
            </a:ln>
          </c:spPr>
          <c:marker>
            <c:symbol val="none"/>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Summary!$B$2:$B$6</c:f>
              <c:strCache>
                <c:ptCount val="5"/>
                <c:pt idx="0">
                  <c:v>Sprint-2</c:v>
                </c:pt>
                <c:pt idx="1">
                  <c:v>Sprint-3</c:v>
                </c:pt>
                <c:pt idx="2">
                  <c:v>Sprint-4</c:v>
                </c:pt>
                <c:pt idx="3">
                  <c:v>Sprint-5</c:v>
                </c:pt>
                <c:pt idx="4">
                  <c:v>Sprint-6</c:v>
                </c:pt>
              </c:strCache>
            </c:strRef>
          </c:cat>
          <c:val>
            <c:numRef>
              <c:f>Summary!$L$2:$L$6</c:f>
              <c:numCache>
                <c:formatCode>0.00%</c:formatCode>
                <c:ptCount val="5"/>
                <c:pt idx="0">
                  <c:v>0.14545454545454545</c:v>
                </c:pt>
                <c:pt idx="1">
                  <c:v>0</c:v>
                </c:pt>
                <c:pt idx="2">
                  <c:v>0.56756756756756754</c:v>
                </c:pt>
                <c:pt idx="3">
                  <c:v>0.8</c:v>
                </c:pt>
                <c:pt idx="4">
                  <c:v>0.82978723404255317</c:v>
                </c:pt>
              </c:numCache>
            </c:numRef>
          </c:val>
          <c:smooth val="0"/>
          <c:extLst>
            <c:ext xmlns:c16="http://schemas.microsoft.com/office/drawing/2014/chart" uri="{C3380CC4-5D6E-409C-BE32-E72D297353CC}">
              <c16:uniqueId val="{0000000B-7DDC-344D-85B8-87CB2E29B5B1}"/>
            </c:ext>
          </c:extLst>
        </c:ser>
        <c:dLbls>
          <c:showLegendKey val="0"/>
          <c:showVal val="0"/>
          <c:showCatName val="0"/>
          <c:showSerName val="0"/>
          <c:showPercent val="0"/>
          <c:showBubbleSize val="0"/>
        </c:dLbls>
        <c:hiLowLines>
          <c:spPr>
            <a:ln w="0">
              <a:noFill/>
            </a:ln>
          </c:spPr>
        </c:hiLowLines>
        <c:marker val="1"/>
        <c:smooth val="0"/>
        <c:axId val="43345710"/>
        <c:axId val="3379366"/>
      </c:lineChart>
      <c:catAx>
        <c:axId val="43345710"/>
        <c:scaling>
          <c:orientation val="minMax"/>
        </c:scaling>
        <c:delete val="0"/>
        <c:axPos val="b"/>
        <c:numFmt formatCode="General" sourceLinked="0"/>
        <c:majorTickMark val="out"/>
        <c:minorTickMark val="none"/>
        <c:tickLblPos val="nextTo"/>
        <c:spPr>
          <a:ln w="25560">
            <a:noFill/>
          </a:ln>
        </c:spPr>
        <c:txPr>
          <a:bodyPr/>
          <a:lstStyle/>
          <a:p>
            <a:pPr>
              <a:defRPr lang="en-GB" sz="1000" b="0" strike="noStrike" spc="-1">
                <a:solidFill>
                  <a:srgbClr val="000000"/>
                </a:solidFill>
                <a:latin typeface="Arial"/>
              </a:defRPr>
            </a:pPr>
            <a:endParaRPr lang="en-US"/>
          </a:p>
        </c:txPr>
        <c:crossAx val="3379366"/>
        <c:crosses val="autoZero"/>
        <c:auto val="1"/>
        <c:lblAlgn val="ctr"/>
        <c:lblOffset val="100"/>
        <c:noMultiLvlLbl val="0"/>
      </c:catAx>
      <c:valAx>
        <c:axId val="3379366"/>
        <c:scaling>
          <c:orientation val="minMax"/>
          <c:max val="1"/>
        </c:scaling>
        <c:delete val="0"/>
        <c:axPos val="l"/>
        <c:majorGridlines>
          <c:spPr>
            <a:ln w="6480">
              <a:solidFill>
                <a:srgbClr val="A5A5A5"/>
              </a:solidFill>
              <a:round/>
            </a:ln>
          </c:spPr>
        </c:majorGridlines>
        <c:numFmt formatCode="0%" sourceLinked="0"/>
        <c:majorTickMark val="out"/>
        <c:minorTickMark val="none"/>
        <c:tickLblPos val="nextTo"/>
        <c:spPr>
          <a:ln w="3240">
            <a:solidFill>
              <a:srgbClr val="A5A5A5"/>
            </a:solidFill>
            <a:round/>
          </a:ln>
        </c:spPr>
        <c:txPr>
          <a:bodyPr/>
          <a:lstStyle/>
          <a:p>
            <a:pPr>
              <a:defRPr lang="en-GB" sz="1000" b="0" strike="noStrike" spc="-1">
                <a:solidFill>
                  <a:srgbClr val="000000"/>
                </a:solidFill>
                <a:latin typeface="Arial"/>
              </a:defRPr>
            </a:pPr>
            <a:endParaRPr lang="en-US"/>
          </a:p>
        </c:txPr>
        <c:crossAx val="43345710"/>
        <c:crosses val="autoZero"/>
        <c:crossBetween val="between"/>
      </c:valAx>
      <c:spPr>
        <a:noFill/>
        <a:ln w="0">
          <a:solidFill>
            <a:srgbClr val="B3B3B3"/>
          </a:solidFill>
        </a:ln>
      </c:spPr>
    </c:plotArea>
    <c:legend>
      <c:legendPos val="b"/>
      <c:overlay val="0"/>
      <c:spPr>
        <a:noFill/>
        <a:ln w="0">
          <a:noFill/>
        </a:ln>
      </c:spPr>
      <c:txPr>
        <a:bodyPr/>
        <a:lstStyle/>
        <a:p>
          <a:pPr>
            <a:defRPr lang="en-GB" sz="1000" b="0" strike="noStrike" spc="-1">
              <a:solidFill>
                <a:srgbClr val="000000"/>
              </a:solidFill>
              <a:latin typeface="Arial"/>
            </a:defRPr>
          </a:pPr>
          <a:endParaRPr lang="en-US"/>
        </a:p>
      </c:txPr>
    </c:legend>
    <c:plotVisOnly val="1"/>
    <c:dispBlanksAs val="gap"/>
    <c:showDLblsOverMax val="1"/>
  </c:chart>
  <c:spPr>
    <a:solidFill>
      <a:srgbClr val="FFFFFF"/>
    </a:solidFill>
    <a:ln w="9360">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c:style val="2"/>
  <c:chart>
    <c:title>
      <c:tx>
        <c:rich>
          <a:bodyPr rot="0"/>
          <a:lstStyle/>
          <a:p>
            <a:pPr>
              <a:defRPr lang="en-US" sz="1300" b="0" strike="noStrike" spc="-1">
                <a:solidFill>
                  <a:srgbClr val="000000"/>
                </a:solidFill>
                <a:latin typeface="Arial"/>
              </a:defRPr>
            </a:pPr>
            <a:r>
              <a:rPr lang="en-US" sz="1300" b="0" strike="noStrike" spc="-1">
                <a:solidFill>
                  <a:srgbClr val="000000"/>
                </a:solidFill>
                <a:latin typeface="Arial"/>
              </a:rPr>
              <a:t>Team-H</a:t>
            </a:r>
          </a:p>
        </c:rich>
      </c:tx>
      <c:overlay val="0"/>
      <c:spPr>
        <a:noFill/>
        <a:ln w="0">
          <a:noFill/>
        </a:ln>
      </c:spPr>
    </c:title>
    <c:autoTitleDeleted val="0"/>
    <c:plotArea>
      <c:layout/>
      <c:barChart>
        <c:barDir val="col"/>
        <c:grouping val="clustered"/>
        <c:varyColors val="0"/>
        <c:ser>
          <c:idx val="0"/>
          <c:order val="0"/>
          <c:tx>
            <c:strRef>
              <c:f>Summary!$D$1</c:f>
              <c:strCache>
                <c:ptCount val="1"/>
                <c:pt idx="0">
                  <c:v>Frontend unit test coverage (%)</c:v>
                </c:pt>
              </c:strCache>
            </c:strRef>
          </c:tx>
          <c:spPr>
            <a:solidFill>
              <a:srgbClr val="305496"/>
            </a:solidFill>
            <a:ln w="0">
              <a:noFill/>
            </a:ln>
          </c:spPr>
          <c:invertIfNegative val="0"/>
          <c:dLbls>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Summary!$B$7:$B$11</c:f>
              <c:strCache>
                <c:ptCount val="5"/>
                <c:pt idx="0">
                  <c:v>Sprint-2</c:v>
                </c:pt>
                <c:pt idx="1">
                  <c:v>Sprint-3</c:v>
                </c:pt>
                <c:pt idx="2">
                  <c:v>Sprint-4</c:v>
                </c:pt>
                <c:pt idx="3">
                  <c:v>Sprint-5</c:v>
                </c:pt>
                <c:pt idx="4">
                  <c:v>Sprint-6</c:v>
                </c:pt>
              </c:strCache>
            </c:strRef>
          </c:cat>
          <c:val>
            <c:numRef>
              <c:f>Summary!$D$7:$D$11</c:f>
              <c:numCache>
                <c:formatCode>0%</c:formatCode>
                <c:ptCount val="5"/>
                <c:pt idx="0">
                  <c:v>0.11700000000000001</c:v>
                </c:pt>
                <c:pt idx="1">
                  <c:v>0.30499999999999999</c:v>
                </c:pt>
                <c:pt idx="2">
                  <c:v>0.30199999999999999</c:v>
                </c:pt>
                <c:pt idx="3">
                  <c:v>0.32200000000000001</c:v>
                </c:pt>
                <c:pt idx="4">
                  <c:v>0.33900000000000002</c:v>
                </c:pt>
              </c:numCache>
            </c:numRef>
          </c:val>
          <c:extLst>
            <c:ext xmlns:c16="http://schemas.microsoft.com/office/drawing/2014/chart" uri="{C3380CC4-5D6E-409C-BE32-E72D297353CC}">
              <c16:uniqueId val="{00000000-2B71-C940-9449-E2092BC11B61}"/>
            </c:ext>
          </c:extLst>
        </c:ser>
        <c:ser>
          <c:idx val="1"/>
          <c:order val="1"/>
          <c:tx>
            <c:strRef>
              <c:f>Summary!$F$1</c:f>
              <c:strCache>
                <c:ptCount val="1"/>
                <c:pt idx="0">
                  <c:v>Backend unit test coverage (%)</c:v>
                </c:pt>
              </c:strCache>
            </c:strRef>
          </c:tx>
          <c:spPr>
            <a:solidFill>
              <a:srgbClr val="FF420E"/>
            </a:solidFill>
            <a:ln w="0">
              <a:noFill/>
            </a:ln>
          </c:spPr>
          <c:invertIfNegative val="0"/>
          <c:dLbls>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Summary!$B$7:$B$11</c:f>
              <c:strCache>
                <c:ptCount val="5"/>
                <c:pt idx="0">
                  <c:v>Sprint-2</c:v>
                </c:pt>
                <c:pt idx="1">
                  <c:v>Sprint-3</c:v>
                </c:pt>
                <c:pt idx="2">
                  <c:v>Sprint-4</c:v>
                </c:pt>
                <c:pt idx="3">
                  <c:v>Sprint-5</c:v>
                </c:pt>
                <c:pt idx="4">
                  <c:v>Sprint-6</c:v>
                </c:pt>
              </c:strCache>
            </c:strRef>
          </c:cat>
          <c:val>
            <c:numRef>
              <c:f>Summary!$F$7:$F$11</c:f>
              <c:numCache>
                <c:formatCode>0%</c:formatCode>
                <c:ptCount val="5"/>
                <c:pt idx="0">
                  <c:v>0.51500000000000001</c:v>
                </c:pt>
                <c:pt idx="1">
                  <c:v>0.58699999999999997</c:v>
                </c:pt>
                <c:pt idx="2">
                  <c:v>0.47</c:v>
                </c:pt>
                <c:pt idx="3">
                  <c:v>0.72799999999999998</c:v>
                </c:pt>
                <c:pt idx="4">
                  <c:v>0.746</c:v>
                </c:pt>
              </c:numCache>
            </c:numRef>
          </c:val>
          <c:extLst>
            <c:ext xmlns:c16="http://schemas.microsoft.com/office/drawing/2014/chart" uri="{C3380CC4-5D6E-409C-BE32-E72D297353CC}">
              <c16:uniqueId val="{00000001-2B71-C940-9449-E2092BC11B61}"/>
            </c:ext>
          </c:extLst>
        </c:ser>
        <c:ser>
          <c:idx val="2"/>
          <c:order val="2"/>
          <c:tx>
            <c:strRef>
              <c:f>Summary!$G$1</c:f>
              <c:strCache>
                <c:ptCount val="1"/>
                <c:pt idx="0">
                  <c:v>Automated acceptance test coverage (%)</c:v>
                </c:pt>
              </c:strCache>
            </c:strRef>
          </c:tx>
          <c:spPr>
            <a:solidFill>
              <a:srgbClr val="FFD320"/>
            </a:solidFill>
            <a:ln w="0">
              <a:noFill/>
            </a:ln>
          </c:spPr>
          <c:invertIfNegative val="0"/>
          <c:dLbls>
            <c:spPr>
              <a:noFill/>
              <a:ln>
                <a:noFill/>
              </a:ln>
              <a:effectLst/>
            </c:spPr>
            <c:txPr>
              <a:bodyPr wrap="non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Summary!$B$7:$B$11</c:f>
              <c:strCache>
                <c:ptCount val="5"/>
                <c:pt idx="0">
                  <c:v>Sprint-2</c:v>
                </c:pt>
                <c:pt idx="1">
                  <c:v>Sprint-3</c:v>
                </c:pt>
                <c:pt idx="2">
                  <c:v>Sprint-4</c:v>
                </c:pt>
                <c:pt idx="3">
                  <c:v>Sprint-5</c:v>
                </c:pt>
                <c:pt idx="4">
                  <c:v>Sprint-6</c:v>
                </c:pt>
              </c:strCache>
            </c:strRef>
          </c:cat>
          <c:val>
            <c:numRef>
              <c:f>Summary!$G$7:$G$11</c:f>
              <c:numCache>
                <c:formatCode>0.00%</c:formatCode>
                <c:ptCount val="5"/>
                <c:pt idx="0">
                  <c:v>4.7619047619047616E-2</c:v>
                </c:pt>
                <c:pt idx="1">
                  <c:v>0.6</c:v>
                </c:pt>
                <c:pt idx="2">
                  <c:v>0.58726273726273714</c:v>
                </c:pt>
                <c:pt idx="3">
                  <c:v>0.625</c:v>
                </c:pt>
                <c:pt idx="4">
                  <c:v>0.5083333333333333</c:v>
                </c:pt>
              </c:numCache>
            </c:numRef>
          </c:val>
          <c:extLst>
            <c:ext xmlns:c16="http://schemas.microsoft.com/office/drawing/2014/chart" uri="{C3380CC4-5D6E-409C-BE32-E72D297353CC}">
              <c16:uniqueId val="{00000002-2B71-C940-9449-E2092BC11B61}"/>
            </c:ext>
          </c:extLst>
        </c:ser>
        <c:ser>
          <c:idx val="3"/>
          <c:order val="3"/>
          <c:tx>
            <c:strRef>
              <c:f>Summary!$I$1</c:f>
              <c:strCache>
                <c:ptCount val="1"/>
                <c:pt idx="0">
                  <c:v>Manual acceptance test coverage(%)</c:v>
                </c:pt>
              </c:strCache>
            </c:strRef>
          </c:tx>
          <c:spPr>
            <a:solidFill>
              <a:srgbClr val="7E0021"/>
            </a:solidFill>
            <a:ln w="0">
              <a:noFill/>
            </a:ln>
          </c:spPr>
          <c:invertIfNegative val="0"/>
          <c:dLbls>
            <c:spPr>
              <a:noFill/>
              <a:ln>
                <a:noFill/>
              </a:ln>
              <a:effectLst/>
            </c:spPr>
            <c:txPr>
              <a:bodyPr wrap="non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Summary!$B$7:$B$11</c:f>
              <c:strCache>
                <c:ptCount val="5"/>
                <c:pt idx="0">
                  <c:v>Sprint-2</c:v>
                </c:pt>
                <c:pt idx="1">
                  <c:v>Sprint-3</c:v>
                </c:pt>
                <c:pt idx="2">
                  <c:v>Sprint-4</c:v>
                </c:pt>
                <c:pt idx="3">
                  <c:v>Sprint-5</c:v>
                </c:pt>
                <c:pt idx="4">
                  <c:v>Sprint-6</c:v>
                </c:pt>
              </c:strCache>
            </c:strRef>
          </c:cat>
          <c:val>
            <c:numRef>
              <c:f>Summary!$I$7:$I$11</c:f>
              <c:numCache>
                <c:formatCode>0.00%</c:formatCode>
                <c:ptCount val="5"/>
                <c:pt idx="0">
                  <c:v>0</c:v>
                </c:pt>
                <c:pt idx="1">
                  <c:v>0.77777777777777768</c:v>
                </c:pt>
                <c:pt idx="2">
                  <c:v>0.56130536130536135</c:v>
                </c:pt>
                <c:pt idx="3">
                  <c:v>0.77777777777777779</c:v>
                </c:pt>
                <c:pt idx="4">
                  <c:v>0.98214285714285721</c:v>
                </c:pt>
              </c:numCache>
            </c:numRef>
          </c:val>
          <c:extLst>
            <c:ext xmlns:c16="http://schemas.microsoft.com/office/drawing/2014/chart" uri="{C3380CC4-5D6E-409C-BE32-E72D297353CC}">
              <c16:uniqueId val="{00000003-2B71-C940-9449-E2092BC11B61}"/>
            </c:ext>
          </c:extLst>
        </c:ser>
        <c:ser>
          <c:idx val="4"/>
          <c:order val="4"/>
          <c:tx>
            <c:strRef>
              <c:f>Summary!$J$1</c:f>
              <c:strCache>
                <c:ptCount val="1"/>
                <c:pt idx="0">
                  <c:v>Overall acceptance test coverage (%)</c:v>
                </c:pt>
              </c:strCache>
            </c:strRef>
          </c:tx>
          <c:spPr>
            <a:solidFill>
              <a:srgbClr val="83CAFF"/>
            </a:solidFill>
            <a:ln w="0">
              <a:noFill/>
            </a:ln>
          </c:spPr>
          <c:invertIfNegative val="0"/>
          <c:dLbls>
            <c:spPr>
              <a:noFill/>
              <a:ln>
                <a:noFill/>
              </a:ln>
              <a:effectLst/>
            </c:spPr>
            <c:txPr>
              <a:bodyPr wrap="non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Summary!$B$7:$B$11</c:f>
              <c:strCache>
                <c:ptCount val="5"/>
                <c:pt idx="0">
                  <c:v>Sprint-2</c:v>
                </c:pt>
                <c:pt idx="1">
                  <c:v>Sprint-3</c:v>
                </c:pt>
                <c:pt idx="2">
                  <c:v>Sprint-4</c:v>
                </c:pt>
                <c:pt idx="3">
                  <c:v>Sprint-5</c:v>
                </c:pt>
                <c:pt idx="4">
                  <c:v>Sprint-6</c:v>
                </c:pt>
              </c:strCache>
            </c:strRef>
          </c:cat>
          <c:val>
            <c:numRef>
              <c:f>Summary!$J$7:$J$11</c:f>
              <c:numCache>
                <c:formatCode>0.00%</c:formatCode>
                <c:ptCount val="5"/>
                <c:pt idx="0">
                  <c:v>0.5357142857142857</c:v>
                </c:pt>
                <c:pt idx="1">
                  <c:v>0.92129629629629628</c:v>
                </c:pt>
                <c:pt idx="2">
                  <c:v>0.78974358974358971</c:v>
                </c:pt>
                <c:pt idx="3">
                  <c:v>0.8666666666666667</c:v>
                </c:pt>
                <c:pt idx="4">
                  <c:v>0.98214285714285721</c:v>
                </c:pt>
              </c:numCache>
            </c:numRef>
          </c:val>
          <c:extLst>
            <c:ext xmlns:c16="http://schemas.microsoft.com/office/drawing/2014/chart" uri="{C3380CC4-5D6E-409C-BE32-E72D297353CC}">
              <c16:uniqueId val="{00000004-2B71-C940-9449-E2092BC11B61}"/>
            </c:ext>
          </c:extLst>
        </c:ser>
        <c:dLbls>
          <c:showLegendKey val="0"/>
          <c:showVal val="0"/>
          <c:showCatName val="0"/>
          <c:showSerName val="0"/>
          <c:showPercent val="0"/>
          <c:showBubbleSize val="0"/>
        </c:dLbls>
        <c:gapWidth val="100"/>
        <c:axId val="83676415"/>
        <c:axId val="42725758"/>
      </c:barChart>
      <c:lineChart>
        <c:grouping val="standard"/>
        <c:varyColors val="0"/>
        <c:ser>
          <c:idx val="5"/>
          <c:order val="5"/>
          <c:tx>
            <c:strRef>
              <c:f>Summary!$L$1</c:f>
              <c:strCache>
                <c:ptCount val="1"/>
                <c:pt idx="0">
                  <c:v>Passed Story Points (%)</c:v>
                </c:pt>
              </c:strCache>
            </c:strRef>
          </c:tx>
          <c:spPr>
            <a:ln w="28800">
              <a:solidFill>
                <a:srgbClr val="579D1C"/>
              </a:solidFill>
              <a:round/>
            </a:ln>
          </c:spPr>
          <c:marker>
            <c:symbol val="none"/>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Summary!$B$7:$B$11</c:f>
              <c:strCache>
                <c:ptCount val="5"/>
                <c:pt idx="0">
                  <c:v>Sprint-2</c:v>
                </c:pt>
                <c:pt idx="1">
                  <c:v>Sprint-3</c:v>
                </c:pt>
                <c:pt idx="2">
                  <c:v>Sprint-4</c:v>
                </c:pt>
                <c:pt idx="3">
                  <c:v>Sprint-5</c:v>
                </c:pt>
                <c:pt idx="4">
                  <c:v>Sprint-6</c:v>
                </c:pt>
              </c:strCache>
            </c:strRef>
          </c:cat>
          <c:val>
            <c:numRef>
              <c:f>Summary!$L$7:$L$11</c:f>
              <c:numCache>
                <c:formatCode>0.00%</c:formatCode>
                <c:ptCount val="5"/>
                <c:pt idx="0">
                  <c:v>0.75862068965517238</c:v>
                </c:pt>
                <c:pt idx="1">
                  <c:v>0.64406779661016944</c:v>
                </c:pt>
                <c:pt idx="2">
                  <c:v>0.76436781609195403</c:v>
                </c:pt>
                <c:pt idx="3">
                  <c:v>0.83673469387755106</c:v>
                </c:pt>
                <c:pt idx="4">
                  <c:v>0.87692307692307692</c:v>
                </c:pt>
              </c:numCache>
            </c:numRef>
          </c:val>
          <c:smooth val="0"/>
          <c:extLst>
            <c:ext xmlns:c16="http://schemas.microsoft.com/office/drawing/2014/chart" uri="{C3380CC4-5D6E-409C-BE32-E72D297353CC}">
              <c16:uniqueId val="{00000005-2B71-C940-9449-E2092BC11B61}"/>
            </c:ext>
          </c:extLst>
        </c:ser>
        <c:dLbls>
          <c:showLegendKey val="0"/>
          <c:showVal val="0"/>
          <c:showCatName val="0"/>
          <c:showSerName val="0"/>
          <c:showPercent val="0"/>
          <c:showBubbleSize val="0"/>
        </c:dLbls>
        <c:hiLowLines>
          <c:spPr>
            <a:ln w="0">
              <a:noFill/>
            </a:ln>
          </c:spPr>
        </c:hiLowLines>
        <c:marker val="1"/>
        <c:smooth val="0"/>
        <c:axId val="83676415"/>
        <c:axId val="42725758"/>
      </c:lineChart>
      <c:catAx>
        <c:axId val="83676415"/>
        <c:scaling>
          <c:orientation val="minMax"/>
        </c:scaling>
        <c:delete val="0"/>
        <c:axPos val="b"/>
        <c:numFmt formatCode="General" sourceLinked="0"/>
        <c:majorTickMark val="out"/>
        <c:minorTickMark val="none"/>
        <c:tickLblPos val="nextTo"/>
        <c:spPr>
          <a:ln w="3240">
            <a:solidFill>
              <a:srgbClr val="A5A5A5"/>
            </a:solidFill>
            <a:round/>
          </a:ln>
        </c:spPr>
        <c:txPr>
          <a:bodyPr/>
          <a:lstStyle/>
          <a:p>
            <a:pPr>
              <a:defRPr lang="en-GB" sz="1000" b="0" strike="noStrike" spc="-1">
                <a:solidFill>
                  <a:srgbClr val="000000"/>
                </a:solidFill>
                <a:latin typeface="Arial"/>
              </a:defRPr>
            </a:pPr>
            <a:endParaRPr lang="en-US"/>
          </a:p>
        </c:txPr>
        <c:crossAx val="42725758"/>
        <c:crosses val="autoZero"/>
        <c:auto val="1"/>
        <c:lblAlgn val="ctr"/>
        <c:lblOffset val="100"/>
        <c:noMultiLvlLbl val="0"/>
      </c:catAx>
      <c:valAx>
        <c:axId val="42725758"/>
        <c:scaling>
          <c:orientation val="minMax"/>
          <c:max val="1"/>
        </c:scaling>
        <c:delete val="0"/>
        <c:axPos val="l"/>
        <c:majorGridlines>
          <c:spPr>
            <a:ln w="3240">
              <a:solidFill>
                <a:srgbClr val="A5A5A5"/>
              </a:solidFill>
              <a:round/>
            </a:ln>
          </c:spPr>
        </c:majorGridlines>
        <c:numFmt formatCode="0%" sourceLinked="0"/>
        <c:majorTickMark val="out"/>
        <c:minorTickMark val="none"/>
        <c:tickLblPos val="nextTo"/>
        <c:spPr>
          <a:ln w="3240">
            <a:solidFill>
              <a:srgbClr val="A5A5A5"/>
            </a:solidFill>
            <a:round/>
          </a:ln>
        </c:spPr>
        <c:txPr>
          <a:bodyPr/>
          <a:lstStyle/>
          <a:p>
            <a:pPr>
              <a:defRPr lang="en-GB" sz="1000" b="0" strike="noStrike" spc="-1">
                <a:solidFill>
                  <a:srgbClr val="000000"/>
                </a:solidFill>
                <a:latin typeface="Arial"/>
              </a:defRPr>
            </a:pPr>
            <a:endParaRPr lang="en-US"/>
          </a:p>
        </c:txPr>
        <c:crossAx val="83676415"/>
        <c:crosses val="autoZero"/>
        <c:crossBetween val="between"/>
      </c:valAx>
      <c:spPr>
        <a:noFill/>
        <a:ln w="0">
          <a:solidFill>
            <a:srgbClr val="B3B3B3"/>
          </a:solidFill>
        </a:ln>
      </c:spPr>
    </c:plotArea>
    <c:legend>
      <c:legendPos val="b"/>
      <c:overlay val="0"/>
      <c:spPr>
        <a:noFill/>
        <a:ln w="0">
          <a:noFill/>
        </a:ln>
      </c:spPr>
      <c:txPr>
        <a:bodyPr/>
        <a:lstStyle/>
        <a:p>
          <a:pPr>
            <a:defRPr lang="en-GB" sz="1000" b="0" strike="noStrike" spc="-1">
              <a:solidFill>
                <a:srgbClr val="000000"/>
              </a:solidFill>
              <a:latin typeface="Arial"/>
            </a:defRPr>
          </a:pPr>
          <a:endParaRPr lang="en-US"/>
        </a:p>
      </c:txPr>
    </c:legend>
    <c:plotVisOnly val="1"/>
    <c:dispBlanksAs val="gap"/>
    <c:showDLblsOverMax val="1"/>
  </c:chart>
  <c:spPr>
    <a:solidFill>
      <a:srgbClr val="FFFFFF"/>
    </a:solidFill>
    <a:ln w="9360">
      <a:noFill/>
    </a:ln>
  </c:sp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c:style val="2"/>
  <c:chart>
    <c:title>
      <c:tx>
        <c:rich>
          <a:bodyPr rot="0"/>
          <a:lstStyle/>
          <a:p>
            <a:pPr>
              <a:defRPr lang="en-GB" sz="1300" b="0" strike="noStrike" spc="-1">
                <a:solidFill>
                  <a:srgbClr val="000000"/>
                </a:solidFill>
                <a:latin typeface="Arial"/>
              </a:defRPr>
            </a:pPr>
            <a:r>
              <a:rPr lang="en-GB" sz="1300" b="0" strike="noStrike" spc="-1">
                <a:solidFill>
                  <a:srgbClr val="000000"/>
                </a:solidFill>
                <a:latin typeface="Arial"/>
              </a:rPr>
              <a:t>Team-G</a:t>
            </a:r>
          </a:p>
        </c:rich>
      </c:tx>
      <c:overlay val="0"/>
      <c:spPr>
        <a:noFill/>
        <a:ln w="0">
          <a:noFill/>
        </a:ln>
      </c:spPr>
    </c:title>
    <c:autoTitleDeleted val="0"/>
    <c:plotArea>
      <c:layout/>
      <c:barChart>
        <c:barDir val="col"/>
        <c:grouping val="clustered"/>
        <c:varyColors val="0"/>
        <c:ser>
          <c:idx val="0"/>
          <c:order val="0"/>
          <c:tx>
            <c:strRef>
              <c:f>Summary!$D$1</c:f>
              <c:strCache>
                <c:ptCount val="1"/>
                <c:pt idx="0">
                  <c:v>Frontend unit test coverage (%)</c:v>
                </c:pt>
              </c:strCache>
            </c:strRef>
          </c:tx>
          <c:spPr>
            <a:solidFill>
              <a:srgbClr val="004586"/>
            </a:solidFill>
            <a:ln w="0">
              <a:noFill/>
            </a:ln>
          </c:spPr>
          <c:invertIfNegative val="0"/>
          <c:dLbls>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Summary!$B$12:$B$16</c:f>
              <c:strCache>
                <c:ptCount val="5"/>
                <c:pt idx="0">
                  <c:v>Sprint-2</c:v>
                </c:pt>
                <c:pt idx="1">
                  <c:v>Sprint-3</c:v>
                </c:pt>
                <c:pt idx="2">
                  <c:v>Sprint-4</c:v>
                </c:pt>
                <c:pt idx="3">
                  <c:v>Sprint-5</c:v>
                </c:pt>
                <c:pt idx="4">
                  <c:v>Sprint-6</c:v>
                </c:pt>
              </c:strCache>
            </c:strRef>
          </c:cat>
          <c:val>
            <c:numRef>
              <c:f>Summary!$D$12:$D$16</c:f>
              <c:numCache>
                <c:formatCode>0%</c:formatCode>
                <c:ptCount val="5"/>
                <c:pt idx="0">
                  <c:v>0.57199999999999995</c:v>
                </c:pt>
                <c:pt idx="1">
                  <c:v>0.60799999999999998</c:v>
                </c:pt>
                <c:pt idx="2">
                  <c:v>0.65700000000000003</c:v>
                </c:pt>
                <c:pt idx="3">
                  <c:v>0.69499999999999995</c:v>
                </c:pt>
                <c:pt idx="4">
                  <c:v>0.745</c:v>
                </c:pt>
              </c:numCache>
            </c:numRef>
          </c:val>
          <c:extLst>
            <c:ext xmlns:c16="http://schemas.microsoft.com/office/drawing/2014/chart" uri="{C3380CC4-5D6E-409C-BE32-E72D297353CC}">
              <c16:uniqueId val="{00000000-9651-DF4B-874C-350FE26B3BA0}"/>
            </c:ext>
          </c:extLst>
        </c:ser>
        <c:ser>
          <c:idx val="1"/>
          <c:order val="1"/>
          <c:tx>
            <c:strRef>
              <c:f>Summary!$F$1</c:f>
              <c:strCache>
                <c:ptCount val="1"/>
                <c:pt idx="0">
                  <c:v>Backend unit test coverage (%)</c:v>
                </c:pt>
              </c:strCache>
            </c:strRef>
          </c:tx>
          <c:spPr>
            <a:solidFill>
              <a:srgbClr val="FF420E"/>
            </a:solidFill>
            <a:ln w="0">
              <a:noFill/>
            </a:ln>
          </c:spPr>
          <c:invertIfNegative val="0"/>
          <c:dLbls>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Summary!$B$12:$B$16</c:f>
              <c:strCache>
                <c:ptCount val="5"/>
                <c:pt idx="0">
                  <c:v>Sprint-2</c:v>
                </c:pt>
                <c:pt idx="1">
                  <c:v>Sprint-3</c:v>
                </c:pt>
                <c:pt idx="2">
                  <c:v>Sprint-4</c:v>
                </c:pt>
                <c:pt idx="3">
                  <c:v>Sprint-5</c:v>
                </c:pt>
                <c:pt idx="4">
                  <c:v>Sprint-6</c:v>
                </c:pt>
              </c:strCache>
            </c:strRef>
          </c:cat>
          <c:val>
            <c:numRef>
              <c:f>Summary!$F$12:$F$16</c:f>
              <c:numCache>
                <c:formatCode>0%</c:formatCode>
                <c:ptCount val="5"/>
                <c:pt idx="0">
                  <c:v>0.32300000000000001</c:v>
                </c:pt>
                <c:pt idx="1">
                  <c:v>0.314</c:v>
                </c:pt>
                <c:pt idx="2">
                  <c:v>0.38600000000000001</c:v>
                </c:pt>
                <c:pt idx="3">
                  <c:v>0.39800000000000002</c:v>
                </c:pt>
                <c:pt idx="4">
                  <c:v>0.40500000000000003</c:v>
                </c:pt>
              </c:numCache>
            </c:numRef>
          </c:val>
          <c:extLst>
            <c:ext xmlns:c16="http://schemas.microsoft.com/office/drawing/2014/chart" uri="{C3380CC4-5D6E-409C-BE32-E72D297353CC}">
              <c16:uniqueId val="{00000001-9651-DF4B-874C-350FE26B3BA0}"/>
            </c:ext>
          </c:extLst>
        </c:ser>
        <c:ser>
          <c:idx val="2"/>
          <c:order val="2"/>
          <c:tx>
            <c:strRef>
              <c:f>Summary!$G$1</c:f>
              <c:strCache>
                <c:ptCount val="1"/>
                <c:pt idx="0">
                  <c:v>Automated acceptance test coverage (%)</c:v>
                </c:pt>
              </c:strCache>
            </c:strRef>
          </c:tx>
          <c:spPr>
            <a:solidFill>
              <a:srgbClr val="FFD320"/>
            </a:solidFill>
            <a:ln w="0">
              <a:noFill/>
            </a:ln>
          </c:spPr>
          <c:invertIfNegative val="0"/>
          <c:dLbls>
            <c:spPr>
              <a:noFill/>
              <a:ln>
                <a:noFill/>
              </a:ln>
              <a:effectLst/>
            </c:spPr>
            <c:txPr>
              <a:bodyPr wrap="non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Summary!$B$12:$B$16</c:f>
              <c:strCache>
                <c:ptCount val="5"/>
                <c:pt idx="0">
                  <c:v>Sprint-2</c:v>
                </c:pt>
                <c:pt idx="1">
                  <c:v>Sprint-3</c:v>
                </c:pt>
                <c:pt idx="2">
                  <c:v>Sprint-4</c:v>
                </c:pt>
                <c:pt idx="3">
                  <c:v>Sprint-5</c:v>
                </c:pt>
                <c:pt idx="4">
                  <c:v>Sprint-6</c:v>
                </c:pt>
              </c:strCache>
            </c:strRef>
          </c:cat>
          <c:val>
            <c:numRef>
              <c:f>Summary!$G$12:$G$16</c:f>
              <c:numCache>
                <c:formatCode>0.00%</c:formatCode>
                <c:ptCount val="5"/>
                <c:pt idx="0">
                  <c:v>0.23333333333333331</c:v>
                </c:pt>
                <c:pt idx="1">
                  <c:v>0.18055555555555555</c:v>
                </c:pt>
                <c:pt idx="2">
                  <c:v>0</c:v>
                </c:pt>
                <c:pt idx="3">
                  <c:v>0.46666666666666662</c:v>
                </c:pt>
                <c:pt idx="4">
                  <c:v>0.14814814814814817</c:v>
                </c:pt>
              </c:numCache>
            </c:numRef>
          </c:val>
          <c:extLst>
            <c:ext xmlns:c16="http://schemas.microsoft.com/office/drawing/2014/chart" uri="{C3380CC4-5D6E-409C-BE32-E72D297353CC}">
              <c16:uniqueId val="{00000002-9651-DF4B-874C-350FE26B3BA0}"/>
            </c:ext>
          </c:extLst>
        </c:ser>
        <c:ser>
          <c:idx val="3"/>
          <c:order val="3"/>
          <c:tx>
            <c:strRef>
              <c:f>Summary!$I$1</c:f>
              <c:strCache>
                <c:ptCount val="1"/>
                <c:pt idx="0">
                  <c:v>Manual acceptance test coverage(%)</c:v>
                </c:pt>
              </c:strCache>
            </c:strRef>
          </c:tx>
          <c:spPr>
            <a:solidFill>
              <a:srgbClr val="7E0021"/>
            </a:solidFill>
            <a:ln w="0">
              <a:noFill/>
            </a:ln>
          </c:spPr>
          <c:invertIfNegative val="0"/>
          <c:dLbls>
            <c:spPr>
              <a:noFill/>
              <a:ln>
                <a:noFill/>
              </a:ln>
              <a:effectLst/>
            </c:spPr>
            <c:txPr>
              <a:bodyPr wrap="non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Summary!$B$12:$B$16</c:f>
              <c:strCache>
                <c:ptCount val="5"/>
                <c:pt idx="0">
                  <c:v>Sprint-2</c:v>
                </c:pt>
                <c:pt idx="1">
                  <c:v>Sprint-3</c:v>
                </c:pt>
                <c:pt idx="2">
                  <c:v>Sprint-4</c:v>
                </c:pt>
                <c:pt idx="3">
                  <c:v>Sprint-5</c:v>
                </c:pt>
                <c:pt idx="4">
                  <c:v>Sprint-6</c:v>
                </c:pt>
              </c:strCache>
            </c:strRef>
          </c:cat>
          <c:val>
            <c:numRef>
              <c:f>Summary!$I$12:$I$16</c:f>
              <c:numCache>
                <c:formatCode>0.00%</c:formatCode>
                <c:ptCount val="5"/>
                <c:pt idx="0">
                  <c:v>5.5555555555555552E-2</c:v>
                </c:pt>
                <c:pt idx="1">
                  <c:v>8.3333333333333329E-2</c:v>
                </c:pt>
                <c:pt idx="2">
                  <c:v>0</c:v>
                </c:pt>
                <c:pt idx="3">
                  <c:v>0</c:v>
                </c:pt>
                <c:pt idx="4">
                  <c:v>4.4444444444444446E-2</c:v>
                </c:pt>
              </c:numCache>
            </c:numRef>
          </c:val>
          <c:extLst>
            <c:ext xmlns:c16="http://schemas.microsoft.com/office/drawing/2014/chart" uri="{C3380CC4-5D6E-409C-BE32-E72D297353CC}">
              <c16:uniqueId val="{00000003-9651-DF4B-874C-350FE26B3BA0}"/>
            </c:ext>
          </c:extLst>
        </c:ser>
        <c:ser>
          <c:idx val="4"/>
          <c:order val="4"/>
          <c:tx>
            <c:strRef>
              <c:f>Summary!$J$1</c:f>
              <c:strCache>
                <c:ptCount val="1"/>
                <c:pt idx="0">
                  <c:v>Overall acceptance test coverage (%)</c:v>
                </c:pt>
              </c:strCache>
            </c:strRef>
          </c:tx>
          <c:spPr>
            <a:solidFill>
              <a:srgbClr val="83CAFF"/>
            </a:solidFill>
            <a:ln w="0">
              <a:noFill/>
            </a:ln>
          </c:spPr>
          <c:invertIfNegative val="0"/>
          <c:dLbls>
            <c:spPr>
              <a:noFill/>
              <a:ln>
                <a:noFill/>
              </a:ln>
              <a:effectLst/>
            </c:spPr>
            <c:txPr>
              <a:bodyPr wrap="non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Summary!$B$12:$B$16</c:f>
              <c:strCache>
                <c:ptCount val="5"/>
                <c:pt idx="0">
                  <c:v>Sprint-2</c:v>
                </c:pt>
                <c:pt idx="1">
                  <c:v>Sprint-3</c:v>
                </c:pt>
                <c:pt idx="2">
                  <c:v>Sprint-4</c:v>
                </c:pt>
                <c:pt idx="3">
                  <c:v>Sprint-5</c:v>
                </c:pt>
                <c:pt idx="4">
                  <c:v>Sprint-6</c:v>
                </c:pt>
              </c:strCache>
            </c:strRef>
          </c:cat>
          <c:val>
            <c:numRef>
              <c:f>Summary!$J$12:$J$16</c:f>
              <c:numCache>
                <c:formatCode>0.00%</c:formatCode>
                <c:ptCount val="5"/>
                <c:pt idx="0">
                  <c:v>0.28888888888888892</c:v>
                </c:pt>
                <c:pt idx="1">
                  <c:v>0.2638888888888889</c:v>
                </c:pt>
                <c:pt idx="2">
                  <c:v>0</c:v>
                </c:pt>
                <c:pt idx="3">
                  <c:v>0.46666666666666662</c:v>
                </c:pt>
                <c:pt idx="4">
                  <c:v>0.19259259259259259</c:v>
                </c:pt>
              </c:numCache>
            </c:numRef>
          </c:val>
          <c:extLst>
            <c:ext xmlns:c16="http://schemas.microsoft.com/office/drawing/2014/chart" uri="{C3380CC4-5D6E-409C-BE32-E72D297353CC}">
              <c16:uniqueId val="{00000004-9651-DF4B-874C-350FE26B3BA0}"/>
            </c:ext>
          </c:extLst>
        </c:ser>
        <c:dLbls>
          <c:showLegendKey val="0"/>
          <c:showVal val="0"/>
          <c:showCatName val="0"/>
          <c:showSerName val="0"/>
          <c:showPercent val="0"/>
          <c:showBubbleSize val="0"/>
        </c:dLbls>
        <c:gapWidth val="100"/>
        <c:axId val="43425620"/>
        <c:axId val="86538004"/>
      </c:barChart>
      <c:lineChart>
        <c:grouping val="standard"/>
        <c:varyColors val="0"/>
        <c:ser>
          <c:idx val="5"/>
          <c:order val="5"/>
          <c:tx>
            <c:strRef>
              <c:f>Summary!$L$1</c:f>
              <c:strCache>
                <c:ptCount val="1"/>
                <c:pt idx="0">
                  <c:v>Passed Story Points (%)</c:v>
                </c:pt>
              </c:strCache>
            </c:strRef>
          </c:tx>
          <c:spPr>
            <a:ln w="28800">
              <a:solidFill>
                <a:srgbClr val="008000"/>
              </a:solidFill>
              <a:round/>
            </a:ln>
          </c:spPr>
          <c:marker>
            <c:symbol val="none"/>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Summary!$B$12:$B$16</c:f>
              <c:strCache>
                <c:ptCount val="5"/>
                <c:pt idx="0">
                  <c:v>Sprint-2</c:v>
                </c:pt>
                <c:pt idx="1">
                  <c:v>Sprint-3</c:v>
                </c:pt>
                <c:pt idx="2">
                  <c:v>Sprint-4</c:v>
                </c:pt>
                <c:pt idx="3">
                  <c:v>Sprint-5</c:v>
                </c:pt>
                <c:pt idx="4">
                  <c:v>Sprint-6</c:v>
                </c:pt>
              </c:strCache>
            </c:strRef>
          </c:cat>
          <c:val>
            <c:numRef>
              <c:f>Summary!$L$12:$L$16</c:f>
              <c:numCache>
                <c:formatCode>0.00%</c:formatCode>
                <c:ptCount val="5"/>
                <c:pt idx="0">
                  <c:v>0.88372093023255816</c:v>
                </c:pt>
                <c:pt idx="1">
                  <c:v>1</c:v>
                </c:pt>
                <c:pt idx="2">
                  <c:v>0.21739130434782608</c:v>
                </c:pt>
                <c:pt idx="3">
                  <c:v>0.38235294117647056</c:v>
                </c:pt>
                <c:pt idx="4">
                  <c:v>0.81081081081081086</c:v>
                </c:pt>
              </c:numCache>
            </c:numRef>
          </c:val>
          <c:smooth val="0"/>
          <c:extLst>
            <c:ext xmlns:c16="http://schemas.microsoft.com/office/drawing/2014/chart" uri="{C3380CC4-5D6E-409C-BE32-E72D297353CC}">
              <c16:uniqueId val="{00000005-9651-DF4B-874C-350FE26B3BA0}"/>
            </c:ext>
          </c:extLst>
        </c:ser>
        <c:dLbls>
          <c:showLegendKey val="0"/>
          <c:showVal val="0"/>
          <c:showCatName val="0"/>
          <c:showSerName val="0"/>
          <c:showPercent val="0"/>
          <c:showBubbleSize val="0"/>
        </c:dLbls>
        <c:hiLowLines>
          <c:spPr>
            <a:ln w="0">
              <a:noFill/>
            </a:ln>
          </c:spPr>
        </c:hiLowLines>
        <c:marker val="1"/>
        <c:smooth val="0"/>
        <c:axId val="43425620"/>
        <c:axId val="86538004"/>
      </c:lineChart>
      <c:catAx>
        <c:axId val="43425620"/>
        <c:scaling>
          <c:orientation val="minMax"/>
        </c:scaling>
        <c:delete val="0"/>
        <c:axPos val="b"/>
        <c:numFmt formatCode="General" sourceLinked="0"/>
        <c:majorTickMark val="out"/>
        <c:minorTickMark val="none"/>
        <c:tickLblPos val="nextTo"/>
        <c:spPr>
          <a:ln w="0">
            <a:solidFill>
              <a:srgbClr val="B3B3B3"/>
            </a:solidFill>
          </a:ln>
        </c:spPr>
        <c:txPr>
          <a:bodyPr/>
          <a:lstStyle/>
          <a:p>
            <a:pPr>
              <a:defRPr lang="en-GB" sz="1000" b="0" strike="noStrike" spc="-1">
                <a:solidFill>
                  <a:srgbClr val="000000"/>
                </a:solidFill>
                <a:latin typeface="Arial"/>
              </a:defRPr>
            </a:pPr>
            <a:endParaRPr lang="en-US"/>
          </a:p>
        </c:txPr>
        <c:crossAx val="86538004"/>
        <c:crosses val="autoZero"/>
        <c:auto val="1"/>
        <c:lblAlgn val="ctr"/>
        <c:lblOffset val="100"/>
        <c:noMultiLvlLbl val="0"/>
      </c:catAx>
      <c:valAx>
        <c:axId val="86538004"/>
        <c:scaling>
          <c:orientation val="minMax"/>
          <c:max val="1"/>
        </c:scaling>
        <c:delete val="0"/>
        <c:axPos val="l"/>
        <c:majorGridlines>
          <c:spPr>
            <a:ln w="3240">
              <a:solidFill>
                <a:srgbClr val="808080"/>
              </a:solidFill>
              <a:round/>
            </a:ln>
          </c:spPr>
        </c:majorGridlines>
        <c:numFmt formatCode="0%" sourceLinked="0"/>
        <c:majorTickMark val="out"/>
        <c:minorTickMark val="none"/>
        <c:tickLblPos val="nextTo"/>
        <c:spPr>
          <a:ln w="0">
            <a:solidFill>
              <a:srgbClr val="B3B3B3"/>
            </a:solidFill>
          </a:ln>
        </c:spPr>
        <c:txPr>
          <a:bodyPr/>
          <a:lstStyle/>
          <a:p>
            <a:pPr>
              <a:defRPr lang="en-GB" sz="1000" b="0" strike="noStrike" spc="-1">
                <a:solidFill>
                  <a:srgbClr val="000000"/>
                </a:solidFill>
                <a:latin typeface="Arial"/>
              </a:defRPr>
            </a:pPr>
            <a:endParaRPr lang="en-US"/>
          </a:p>
        </c:txPr>
        <c:crossAx val="43425620"/>
        <c:crosses val="autoZero"/>
        <c:crossBetween val="between"/>
      </c:valAx>
      <c:spPr>
        <a:noFill/>
        <a:ln w="0">
          <a:solidFill>
            <a:srgbClr val="B3B3B3"/>
          </a:solidFill>
        </a:ln>
      </c:spPr>
    </c:plotArea>
    <c:legend>
      <c:legendPos val="b"/>
      <c:overlay val="0"/>
      <c:spPr>
        <a:noFill/>
        <a:ln w="0">
          <a:noFill/>
        </a:ln>
      </c:spPr>
      <c:txPr>
        <a:bodyPr/>
        <a:lstStyle/>
        <a:p>
          <a:pPr>
            <a:defRPr lang="en-GB" sz="1000" b="0" strike="noStrike" spc="-1">
              <a:solidFill>
                <a:srgbClr val="000000"/>
              </a:solidFill>
              <a:latin typeface="Arial"/>
            </a:defRPr>
          </a:pPr>
          <a:endParaRPr lang="en-US"/>
        </a:p>
      </c:txPr>
    </c:legend>
    <c:plotVisOnly val="1"/>
    <c:dispBlanksAs val="gap"/>
    <c:showDLblsOverMax val="1"/>
  </c:chart>
  <c:spPr>
    <a:solidFill>
      <a:srgbClr val="FFFFFF"/>
    </a:solidFill>
    <a:ln w="9360">
      <a:noFill/>
    </a:ln>
  </c:sp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c:style val="2"/>
  <c:chart>
    <c:title>
      <c:tx>
        <c:rich>
          <a:bodyPr rot="0"/>
          <a:lstStyle/>
          <a:p>
            <a:pPr>
              <a:defRPr lang="en-GB" sz="1300" b="0" strike="noStrike" spc="-1">
                <a:solidFill>
                  <a:srgbClr val="000000"/>
                </a:solidFill>
                <a:latin typeface="Arial"/>
              </a:defRPr>
            </a:pPr>
            <a:r>
              <a:rPr lang="en-GB" sz="1300" b="0" strike="noStrike" spc="-1">
                <a:solidFill>
                  <a:srgbClr val="000000"/>
                </a:solidFill>
                <a:latin typeface="Arial"/>
              </a:rPr>
              <a:t>Team-1000</a:t>
            </a:r>
          </a:p>
        </c:rich>
      </c:tx>
      <c:layout>
        <c:manualLayout>
          <c:xMode val="edge"/>
          <c:yMode val="edge"/>
          <c:x val="0.41715628672150401"/>
          <c:y val="4.21967963386728E-2"/>
        </c:manualLayout>
      </c:layout>
      <c:overlay val="0"/>
      <c:spPr>
        <a:noFill/>
        <a:ln w="0">
          <a:noFill/>
        </a:ln>
      </c:spPr>
    </c:title>
    <c:autoTitleDeleted val="0"/>
    <c:plotArea>
      <c:layout/>
      <c:barChart>
        <c:barDir val="col"/>
        <c:grouping val="clustered"/>
        <c:varyColors val="0"/>
        <c:ser>
          <c:idx val="0"/>
          <c:order val="0"/>
          <c:spPr>
            <a:solidFill>
              <a:srgbClr val="FF420E"/>
            </a:solidFill>
            <a:ln w="0">
              <a:noFill/>
            </a:ln>
          </c:spPr>
          <c:invertIfNegative val="0"/>
          <c:dLbls>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val>
            <c:numRef>
              <c:f>0</c:f>
              <c:numCache>
                <c:formatCode>General</c:formatCode>
                <c:ptCount val="5"/>
                <c:pt idx="0">
                  <c:v>5</c:v>
                </c:pt>
                <c:pt idx="1">
                  <c:v>3</c:v>
                </c:pt>
                <c:pt idx="2">
                  <c:v>42</c:v>
                </c:pt>
                <c:pt idx="3">
                  <c:v>60</c:v>
                </c:pt>
                <c:pt idx="4">
                  <c:v>43</c:v>
                </c:pt>
              </c:numCache>
            </c:numRef>
          </c:val>
          <c:extLst>
            <c:ext xmlns:c15="http://schemas.microsoft.com/office/drawing/2012/chart" uri="{02D57815-91ED-43cb-92C2-25804820EDAC}">
              <c15:filteredSeriesTitle>
                <c15:tx>
                  <c:strRef>
                    <c:extLst>
                      <c:ext uri="{02D57815-91ED-43cb-92C2-25804820EDAC}">
                        <c15:formulaRef>
                          <c15:sqref>label 0</c15:sqref>
                        </c15:formulaRef>
                      </c:ext>
                    </c:extLst>
                    <c:strCache>
                      <c:ptCount val="1"/>
                      <c:pt idx="0">
                        <c:v>Automated acceptance test coverage (%)</c:v>
                      </c:pt>
                    </c:strCache>
                  </c:strRef>
                </c15:tx>
              </c15:filteredSeriesTitle>
            </c:ext>
            <c:ext xmlns:c15="http://schemas.microsoft.com/office/drawing/2012/chart" uri="{02D57815-91ED-43cb-92C2-25804820EDAC}">
              <c15:filteredCategoryTitle>
                <c15:cat>
                  <c:strRef>
                    <c:extLst>
                      <c:ext uri="{02D57815-91ED-43cb-92C2-25804820EDAC}">
                        <c15:formulaRef>
                          <c15:sqref>categories</c15:sqref>
                        </c15:formulaRef>
                      </c:ext>
                    </c:extLst>
                    <c:strCache>
                      <c:ptCount val="5"/>
                      <c:pt idx="0">
                        <c:v>Sprint-2</c:v>
                      </c:pt>
                      <c:pt idx="1">
                        <c:v>Sprint-3</c:v>
                      </c:pt>
                      <c:pt idx="2">
                        <c:v>Sprint-4</c:v>
                      </c:pt>
                      <c:pt idx="3">
                        <c:v>Sprint-5</c:v>
                      </c:pt>
                      <c:pt idx="4">
                        <c:v>Sprint-6</c:v>
                      </c:pt>
                    </c:strCache>
                  </c:strRef>
                </c15:cat>
              </c15:filteredCategoryTitle>
            </c:ext>
            <c:ext xmlns:c16="http://schemas.microsoft.com/office/drawing/2014/chart" uri="{C3380CC4-5D6E-409C-BE32-E72D297353CC}">
              <c16:uniqueId val="{00000000-20DC-ED4A-9952-FDD10EC5DC46}"/>
            </c:ext>
          </c:extLst>
        </c:ser>
        <c:ser>
          <c:idx val="1"/>
          <c:order val="1"/>
          <c:spPr>
            <a:solidFill>
              <a:srgbClr val="FFD320"/>
            </a:solidFill>
            <a:ln w="0">
              <a:noFill/>
            </a:ln>
          </c:spPr>
          <c:invertIfNegative val="0"/>
          <c:dLbls>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val>
            <c:numRef>
              <c:f>1</c:f>
              <c:numCache>
                <c:formatCode>General</c:formatCode>
                <c:ptCount val="5"/>
                <c:pt idx="0">
                  <c:v>0</c:v>
                </c:pt>
                <c:pt idx="1">
                  <c:v>0</c:v>
                </c:pt>
                <c:pt idx="2">
                  <c:v>32</c:v>
                </c:pt>
                <c:pt idx="3">
                  <c:v>40</c:v>
                </c:pt>
                <c:pt idx="4">
                  <c:v>40</c:v>
                </c:pt>
              </c:numCache>
            </c:numRef>
          </c:val>
          <c:extLst>
            <c:ext xmlns:c15="http://schemas.microsoft.com/office/drawing/2012/chart" uri="{02D57815-91ED-43cb-92C2-25804820EDAC}">
              <c15:filteredSeriesTitle>
                <c15:tx>
                  <c:strRef>
                    <c:extLst>
                      <c:ext uri="{02D57815-91ED-43cb-92C2-25804820EDAC}">
                        <c15:formulaRef>
                          <c15:sqref>label 1</c15:sqref>
                        </c15:formulaRef>
                      </c:ext>
                    </c:extLst>
                    <c:strCache>
                      <c:ptCount val="1"/>
                      <c:pt idx="0">
                        <c:v>Manual acceptance test coverage(%)</c:v>
                      </c:pt>
                    </c:strCache>
                  </c:strRef>
                </c15:tx>
              </c15:filteredSeriesTitle>
            </c:ext>
            <c:ext xmlns:c15="http://schemas.microsoft.com/office/drawing/2012/chart" uri="{02D57815-91ED-43cb-92C2-25804820EDAC}">
              <c15:filteredCategoryTitle>
                <c15:cat>
                  <c:strRef>
                    <c:extLst>
                      <c:ext uri="{02D57815-91ED-43cb-92C2-25804820EDAC}">
                        <c15:formulaRef>
                          <c15:sqref>categories</c15:sqref>
                        </c15:formulaRef>
                      </c:ext>
                    </c:extLst>
                    <c:strCache>
                      <c:ptCount val="5"/>
                      <c:pt idx="0">
                        <c:v>Sprint-2</c:v>
                      </c:pt>
                      <c:pt idx="1">
                        <c:v>Sprint-3</c:v>
                      </c:pt>
                      <c:pt idx="2">
                        <c:v>Sprint-4</c:v>
                      </c:pt>
                      <c:pt idx="3">
                        <c:v>Sprint-5</c:v>
                      </c:pt>
                      <c:pt idx="4">
                        <c:v>Sprint-6</c:v>
                      </c:pt>
                    </c:strCache>
                  </c:strRef>
                </c15:cat>
              </c15:filteredCategoryTitle>
            </c:ext>
            <c:ext xmlns:c16="http://schemas.microsoft.com/office/drawing/2014/chart" uri="{C3380CC4-5D6E-409C-BE32-E72D297353CC}">
              <c16:uniqueId val="{00000001-20DC-ED4A-9952-FDD10EC5DC46}"/>
            </c:ext>
          </c:extLst>
        </c:ser>
        <c:ser>
          <c:idx val="2"/>
          <c:order val="2"/>
          <c:spPr>
            <a:solidFill>
              <a:srgbClr val="7E0021"/>
            </a:solidFill>
            <a:ln w="0">
              <a:noFill/>
            </a:ln>
          </c:spPr>
          <c:invertIfNegative val="0"/>
          <c:dLbls>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val>
            <c:numRef>
              <c:f>2</c:f>
              <c:numCache>
                <c:formatCode>General</c:formatCode>
                <c:ptCount val="5"/>
                <c:pt idx="0">
                  <c:v>19.7</c:v>
                </c:pt>
                <c:pt idx="1">
                  <c:v>36.299999999999997</c:v>
                </c:pt>
                <c:pt idx="2">
                  <c:v>47.3</c:v>
                </c:pt>
                <c:pt idx="3">
                  <c:v>54.5</c:v>
                </c:pt>
                <c:pt idx="4">
                  <c:v>61.3</c:v>
                </c:pt>
              </c:numCache>
            </c:numRef>
          </c:val>
          <c:extLst>
            <c:ext xmlns:c15="http://schemas.microsoft.com/office/drawing/2012/chart" uri="{02D57815-91ED-43cb-92C2-25804820EDAC}">
              <c15:filteredSeriesTitle>
                <c15:tx>
                  <c:strRef>
                    <c:extLst>
                      <c:ext uri="{02D57815-91ED-43cb-92C2-25804820EDAC}">
                        <c15:formulaRef>
                          <c15:sqref>label 2</c15:sqref>
                        </c15:formulaRef>
                      </c:ext>
                    </c:extLst>
                    <c:strCache>
                      <c:ptCount val="1"/>
                      <c:pt idx="0">
                        <c:v>Frontend unit test coverage (%)</c:v>
                      </c:pt>
                    </c:strCache>
                  </c:strRef>
                </c15:tx>
              </c15:filteredSeriesTitle>
            </c:ext>
            <c:ext xmlns:c15="http://schemas.microsoft.com/office/drawing/2012/chart" uri="{02D57815-91ED-43cb-92C2-25804820EDAC}">
              <c15:filteredCategoryTitle>
                <c15:cat>
                  <c:strRef>
                    <c:extLst>
                      <c:ext uri="{02D57815-91ED-43cb-92C2-25804820EDAC}">
                        <c15:formulaRef>
                          <c15:sqref>categories</c15:sqref>
                        </c15:formulaRef>
                      </c:ext>
                    </c:extLst>
                    <c:strCache>
                      <c:ptCount val="5"/>
                      <c:pt idx="0">
                        <c:v>Sprint-2</c:v>
                      </c:pt>
                      <c:pt idx="1">
                        <c:v>Sprint-3</c:v>
                      </c:pt>
                      <c:pt idx="2">
                        <c:v>Sprint-4</c:v>
                      </c:pt>
                      <c:pt idx="3">
                        <c:v>Sprint-5</c:v>
                      </c:pt>
                      <c:pt idx="4">
                        <c:v>Sprint-6</c:v>
                      </c:pt>
                    </c:strCache>
                  </c:strRef>
                </c15:cat>
              </c15:filteredCategoryTitle>
            </c:ext>
            <c:ext xmlns:c16="http://schemas.microsoft.com/office/drawing/2014/chart" uri="{C3380CC4-5D6E-409C-BE32-E72D297353CC}">
              <c16:uniqueId val="{00000002-20DC-ED4A-9952-FDD10EC5DC46}"/>
            </c:ext>
          </c:extLst>
        </c:ser>
        <c:ser>
          <c:idx val="3"/>
          <c:order val="3"/>
          <c:spPr>
            <a:solidFill>
              <a:srgbClr val="004586"/>
            </a:solidFill>
            <a:ln w="0">
              <a:noFill/>
            </a:ln>
          </c:spPr>
          <c:invertIfNegative val="0"/>
          <c:dLbls>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val>
            <c:numRef>
              <c:f>3</c:f>
              <c:numCache>
                <c:formatCode>General</c:formatCode>
                <c:ptCount val="5"/>
                <c:pt idx="0">
                  <c:v>72.3</c:v>
                </c:pt>
                <c:pt idx="1">
                  <c:v>70.3</c:v>
                </c:pt>
                <c:pt idx="2">
                  <c:v>69.2</c:v>
                </c:pt>
                <c:pt idx="3">
                  <c:v>76.2</c:v>
                </c:pt>
                <c:pt idx="4">
                  <c:v>80.7</c:v>
                </c:pt>
              </c:numCache>
            </c:numRef>
          </c:val>
          <c:extLst>
            <c:ext xmlns:c15="http://schemas.microsoft.com/office/drawing/2012/chart" uri="{02D57815-91ED-43cb-92C2-25804820EDAC}">
              <c15:filteredSeriesTitle>
                <c15:tx>
                  <c:strRef>
                    <c:extLst>
                      <c:ext uri="{02D57815-91ED-43cb-92C2-25804820EDAC}">
                        <c15:formulaRef>
                          <c15:sqref>label 3</c15:sqref>
                        </c15:formulaRef>
                      </c:ext>
                    </c:extLst>
                    <c:strCache>
                      <c:ptCount val="1"/>
                      <c:pt idx="0">
                        <c:v>Backend unit test coverage (%)</c:v>
                      </c:pt>
                    </c:strCache>
                  </c:strRef>
                </c15:tx>
              </c15:filteredSeriesTitle>
            </c:ext>
            <c:ext xmlns:c15="http://schemas.microsoft.com/office/drawing/2012/chart" uri="{02D57815-91ED-43cb-92C2-25804820EDAC}">
              <c15:filteredCategoryTitle>
                <c15:cat>
                  <c:strRef>
                    <c:extLst>
                      <c:ext uri="{02D57815-91ED-43cb-92C2-25804820EDAC}">
                        <c15:formulaRef>
                          <c15:sqref>categories</c15:sqref>
                        </c15:formulaRef>
                      </c:ext>
                    </c:extLst>
                    <c:strCache>
                      <c:ptCount val="5"/>
                      <c:pt idx="0">
                        <c:v>Sprint-2</c:v>
                      </c:pt>
                      <c:pt idx="1">
                        <c:v>Sprint-3</c:v>
                      </c:pt>
                      <c:pt idx="2">
                        <c:v>Sprint-4</c:v>
                      </c:pt>
                      <c:pt idx="3">
                        <c:v>Sprint-5</c:v>
                      </c:pt>
                      <c:pt idx="4">
                        <c:v>Sprint-6</c:v>
                      </c:pt>
                    </c:strCache>
                  </c:strRef>
                </c15:cat>
              </c15:filteredCategoryTitle>
            </c:ext>
            <c:ext xmlns:c16="http://schemas.microsoft.com/office/drawing/2014/chart" uri="{C3380CC4-5D6E-409C-BE32-E72D297353CC}">
              <c16:uniqueId val="{00000003-20DC-ED4A-9952-FDD10EC5DC46}"/>
            </c:ext>
          </c:extLst>
        </c:ser>
        <c:ser>
          <c:idx val="4"/>
          <c:order val="4"/>
          <c:spPr>
            <a:solidFill>
              <a:srgbClr val="83CAFF"/>
            </a:solidFill>
            <a:ln w="0">
              <a:noFill/>
            </a:ln>
          </c:spPr>
          <c:invertIfNegative val="0"/>
          <c:dLbls>
            <c:spPr>
              <a:noFill/>
              <a:ln>
                <a:noFill/>
              </a:ln>
              <a:effectLst/>
            </c:spPr>
            <c:txPr>
              <a:bodyPr wrap="non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val>
            <c:numRef>
              <c:f>4</c:f>
              <c:numCache>
                <c:formatCode>General</c:formatCode>
                <c:ptCount val="5"/>
                <c:pt idx="0">
                  <c:v>5</c:v>
                </c:pt>
                <c:pt idx="1">
                  <c:v>3</c:v>
                </c:pt>
                <c:pt idx="2">
                  <c:v>62</c:v>
                </c:pt>
                <c:pt idx="3">
                  <c:v>70</c:v>
                </c:pt>
                <c:pt idx="4">
                  <c:v>66</c:v>
                </c:pt>
              </c:numCache>
            </c:numRef>
          </c:val>
          <c:extLst>
            <c:ext xmlns:c15="http://schemas.microsoft.com/office/drawing/2012/chart" uri="{02D57815-91ED-43cb-92C2-25804820EDAC}">
              <c15:filteredSeriesTitle>
                <c15:tx>
                  <c:strRef>
                    <c:extLst>
                      <c:ext uri="{02D57815-91ED-43cb-92C2-25804820EDAC}">
                        <c15:formulaRef>
                          <c15:sqref>label 4</c15:sqref>
                        </c15:formulaRef>
                      </c:ext>
                    </c:extLst>
                    <c:strCache>
                      <c:ptCount val="1"/>
                      <c:pt idx="0">
                        <c:v>Overall acceptance test coverage (%)</c:v>
                      </c:pt>
                    </c:strCache>
                  </c:strRef>
                </c15:tx>
              </c15:filteredSeriesTitle>
            </c:ext>
            <c:ext xmlns:c15="http://schemas.microsoft.com/office/drawing/2012/chart" uri="{02D57815-91ED-43cb-92C2-25804820EDAC}">
              <c15:filteredCategoryTitle>
                <c15:cat>
                  <c:strRef>
                    <c:extLst>
                      <c:ext uri="{02D57815-91ED-43cb-92C2-25804820EDAC}">
                        <c15:formulaRef>
                          <c15:sqref>categories</c15:sqref>
                        </c15:formulaRef>
                      </c:ext>
                    </c:extLst>
                    <c:strCache>
                      <c:ptCount val="5"/>
                      <c:pt idx="0">
                        <c:v>Sprint-2</c:v>
                      </c:pt>
                      <c:pt idx="1">
                        <c:v>Sprint-3</c:v>
                      </c:pt>
                      <c:pt idx="2">
                        <c:v>Sprint-4</c:v>
                      </c:pt>
                      <c:pt idx="3">
                        <c:v>Sprint-5</c:v>
                      </c:pt>
                      <c:pt idx="4">
                        <c:v>Sprint-6</c:v>
                      </c:pt>
                    </c:strCache>
                  </c:strRef>
                </c15:cat>
              </c15:filteredCategoryTitle>
            </c:ext>
            <c:ext xmlns:c16="http://schemas.microsoft.com/office/drawing/2014/chart" uri="{C3380CC4-5D6E-409C-BE32-E72D297353CC}">
              <c16:uniqueId val="{00000004-20DC-ED4A-9952-FDD10EC5DC46}"/>
            </c:ext>
          </c:extLst>
        </c:ser>
        <c:dLbls>
          <c:showLegendKey val="0"/>
          <c:showVal val="0"/>
          <c:showCatName val="0"/>
          <c:showSerName val="0"/>
          <c:showPercent val="0"/>
          <c:showBubbleSize val="0"/>
        </c:dLbls>
        <c:gapWidth val="100"/>
        <c:axId val="95150508"/>
        <c:axId val="40833441"/>
      </c:barChart>
      <c:lineChart>
        <c:grouping val="standard"/>
        <c:varyColors val="0"/>
        <c:ser>
          <c:idx val="5"/>
          <c:order val="5"/>
          <c:spPr>
            <a:ln w="28800">
              <a:solidFill>
                <a:srgbClr val="579D1C"/>
              </a:solidFill>
              <a:round/>
            </a:ln>
          </c:spPr>
          <c:marker>
            <c:symbol val="none"/>
          </c:marker>
          <c:dLbls>
            <c:spPr>
              <a:noFill/>
              <a:ln>
                <a:noFill/>
              </a:ln>
              <a:effectLst/>
            </c:spPr>
            <c:txPr>
              <a:bodyPr wrap="squar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val>
            <c:numRef>
              <c:f>5</c:f>
              <c:numCache>
                <c:formatCode>General</c:formatCode>
                <c:ptCount val="5"/>
                <c:pt idx="0">
                  <c:v>0</c:v>
                </c:pt>
                <c:pt idx="1">
                  <c:v>3</c:v>
                </c:pt>
                <c:pt idx="2">
                  <c:v>40</c:v>
                </c:pt>
                <c:pt idx="3">
                  <c:v>81</c:v>
                </c:pt>
                <c:pt idx="4">
                  <c:v>88</c:v>
                </c:pt>
              </c:numCache>
            </c:numRef>
          </c:val>
          <c:smooth val="0"/>
          <c:extLst>
            <c:ext xmlns:c15="http://schemas.microsoft.com/office/drawing/2012/chart" uri="{02D57815-91ED-43cb-92C2-25804820EDAC}">
              <c15:filteredSeriesTitle>
                <c15:tx>
                  <c:strRef>
                    <c:extLst>
                      <c:ext uri="{02D57815-91ED-43cb-92C2-25804820EDAC}">
                        <c15:formulaRef>
                          <c15:sqref>label 5</c15:sqref>
                        </c15:formulaRef>
                      </c:ext>
                    </c:extLst>
                    <c:strCache>
                      <c:ptCount val="1"/>
                      <c:pt idx="0">
                        <c:v>Story points passed (%)</c:v>
                      </c:pt>
                    </c:strCache>
                  </c:strRef>
                </c15:tx>
              </c15:filteredSeriesTitle>
            </c:ext>
            <c:ext xmlns:c15="http://schemas.microsoft.com/office/drawing/2012/chart" uri="{02D57815-91ED-43cb-92C2-25804820EDAC}">
              <c15:filteredCategoryTitle>
                <c15:cat>
                  <c:strRef>
                    <c:extLst>
                      <c:ext uri="{02D57815-91ED-43cb-92C2-25804820EDAC}">
                        <c15:formulaRef>
                          <c15:sqref>categories</c15:sqref>
                        </c15:formulaRef>
                      </c:ext>
                    </c:extLst>
                    <c:strCache>
                      <c:ptCount val="5"/>
                      <c:pt idx="0">
                        <c:v>Sprint-2</c:v>
                      </c:pt>
                      <c:pt idx="1">
                        <c:v>Sprint-3</c:v>
                      </c:pt>
                      <c:pt idx="2">
                        <c:v>Sprint-4</c:v>
                      </c:pt>
                      <c:pt idx="3">
                        <c:v>Sprint-5</c:v>
                      </c:pt>
                      <c:pt idx="4">
                        <c:v>Sprint-6</c:v>
                      </c:pt>
                    </c:strCache>
                  </c:strRef>
                </c15:cat>
              </c15:filteredCategoryTitle>
            </c:ext>
            <c:ext xmlns:c16="http://schemas.microsoft.com/office/drawing/2014/chart" uri="{C3380CC4-5D6E-409C-BE32-E72D297353CC}">
              <c16:uniqueId val="{00000005-20DC-ED4A-9952-FDD10EC5DC46}"/>
            </c:ext>
          </c:extLst>
        </c:ser>
        <c:ser>
          <c:idx val="6"/>
          <c:order val="6"/>
          <c:spPr>
            <a:ln w="28800">
              <a:solidFill>
                <a:srgbClr val="314004"/>
              </a:solidFill>
              <a:round/>
            </a:ln>
          </c:spPr>
          <c:marker>
            <c:symbol val="none"/>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val>
            <c:numRef>
              <c:f>6</c:f>
              <c:numCache>
                <c:formatCode>General</c:formatCode>
                <c:ptCount val="5"/>
                <c:pt idx="0">
                  <c:v>0</c:v>
                </c:pt>
                <c:pt idx="1">
                  <c:v>3</c:v>
                </c:pt>
                <c:pt idx="2">
                  <c:v>40</c:v>
                </c:pt>
                <c:pt idx="3">
                  <c:v>81</c:v>
                </c:pt>
                <c:pt idx="4">
                  <c:v>88</c:v>
                </c:pt>
              </c:numCache>
            </c:numRef>
          </c:val>
          <c:smooth val="0"/>
          <c:extLst>
            <c:ext xmlns:c15="http://schemas.microsoft.com/office/drawing/2012/chart" uri="{02D57815-91ED-43cb-92C2-25804820EDAC}">
              <c15:filteredSeriesTitle>
                <c15:tx>
                  <c:strRef>
                    <c:extLst>
                      <c:ext uri="{02D57815-91ED-43cb-92C2-25804820EDAC}">
                        <c15:formulaRef>
                          <c15:sqref>label 6</c15:sqref>
                        </c15:formulaRef>
                      </c:ext>
                    </c:extLst>
                    <c:strCache>
                      <c:ptCount val="1"/>
                      <c:pt idx="0">
                        <c:v>Story points passed (%)</c:v>
                      </c:pt>
                    </c:strCache>
                  </c:strRef>
                </c15:tx>
              </c15:filteredSeriesTitle>
            </c:ext>
            <c:ext xmlns:c15="http://schemas.microsoft.com/office/drawing/2012/chart" uri="{02D57815-91ED-43cb-92C2-25804820EDAC}">
              <c15:filteredCategoryTitle>
                <c15:cat>
                  <c:strRef>
                    <c:extLst>
                      <c:ext uri="{02D57815-91ED-43cb-92C2-25804820EDAC}">
                        <c15:formulaRef>
                          <c15:sqref>categories</c15:sqref>
                        </c15:formulaRef>
                      </c:ext>
                    </c:extLst>
                    <c:strCache>
                      <c:ptCount val="5"/>
                      <c:pt idx="0">
                        <c:v>Sprint-2</c:v>
                      </c:pt>
                      <c:pt idx="1">
                        <c:v>Sprint-3</c:v>
                      </c:pt>
                      <c:pt idx="2">
                        <c:v>Sprint-4</c:v>
                      </c:pt>
                      <c:pt idx="3">
                        <c:v>Sprint-5</c:v>
                      </c:pt>
                      <c:pt idx="4">
                        <c:v>Sprint-6</c:v>
                      </c:pt>
                    </c:strCache>
                  </c:strRef>
                </c15:cat>
              </c15:filteredCategoryTitle>
            </c:ext>
            <c:ext xmlns:c16="http://schemas.microsoft.com/office/drawing/2014/chart" uri="{C3380CC4-5D6E-409C-BE32-E72D297353CC}">
              <c16:uniqueId val="{00000006-20DC-ED4A-9952-FDD10EC5DC46}"/>
            </c:ext>
          </c:extLst>
        </c:ser>
        <c:dLbls>
          <c:showLegendKey val="0"/>
          <c:showVal val="0"/>
          <c:showCatName val="0"/>
          <c:showSerName val="0"/>
          <c:showPercent val="0"/>
          <c:showBubbleSize val="0"/>
        </c:dLbls>
        <c:hiLowLines>
          <c:spPr>
            <a:ln w="0">
              <a:noFill/>
            </a:ln>
          </c:spPr>
        </c:hiLowLines>
        <c:marker val="1"/>
        <c:smooth val="0"/>
        <c:axId val="95150508"/>
        <c:axId val="40833441"/>
      </c:lineChart>
      <c:catAx>
        <c:axId val="95150508"/>
        <c:scaling>
          <c:orientation val="minMax"/>
        </c:scaling>
        <c:delete val="0"/>
        <c:axPos val="b"/>
        <c:numFmt formatCode="General" sourceLinked="0"/>
        <c:majorTickMark val="out"/>
        <c:minorTickMark val="none"/>
        <c:tickLblPos val="nextTo"/>
        <c:spPr>
          <a:ln w="0">
            <a:solidFill>
              <a:srgbClr val="B3B3B3"/>
            </a:solidFill>
          </a:ln>
        </c:spPr>
        <c:txPr>
          <a:bodyPr/>
          <a:lstStyle/>
          <a:p>
            <a:pPr>
              <a:defRPr lang="en-GB" sz="1000" b="0" strike="noStrike" spc="-1">
                <a:solidFill>
                  <a:srgbClr val="000000"/>
                </a:solidFill>
                <a:latin typeface="Arial"/>
              </a:defRPr>
            </a:pPr>
            <a:endParaRPr lang="en-US"/>
          </a:p>
        </c:txPr>
        <c:crossAx val="40833441"/>
        <c:crosses val="autoZero"/>
        <c:auto val="1"/>
        <c:lblAlgn val="ctr"/>
        <c:lblOffset val="100"/>
        <c:noMultiLvlLbl val="0"/>
      </c:catAx>
      <c:valAx>
        <c:axId val="40833441"/>
        <c:scaling>
          <c:orientation val="minMax"/>
        </c:scaling>
        <c:delete val="0"/>
        <c:axPos val="l"/>
        <c:majorGridlines>
          <c:spPr>
            <a:ln w="0">
              <a:solidFill>
                <a:srgbClr val="B3B3B3"/>
              </a:solidFill>
            </a:ln>
          </c:spPr>
        </c:majorGridlines>
        <c:numFmt formatCode="General" sourceLinked="0"/>
        <c:majorTickMark val="out"/>
        <c:minorTickMark val="none"/>
        <c:tickLblPos val="nextTo"/>
        <c:spPr>
          <a:ln w="0">
            <a:solidFill>
              <a:srgbClr val="B3B3B3"/>
            </a:solidFill>
          </a:ln>
        </c:spPr>
        <c:txPr>
          <a:bodyPr/>
          <a:lstStyle/>
          <a:p>
            <a:pPr>
              <a:defRPr lang="en-GB" sz="1000" b="0" strike="noStrike" spc="-1">
                <a:solidFill>
                  <a:srgbClr val="000000"/>
                </a:solidFill>
                <a:latin typeface="Arial"/>
              </a:defRPr>
            </a:pPr>
            <a:endParaRPr lang="en-US"/>
          </a:p>
        </c:txPr>
        <c:crossAx val="95150508"/>
        <c:crosses val="autoZero"/>
        <c:crossBetween val="between"/>
      </c:valAx>
      <c:spPr>
        <a:noFill/>
        <a:ln w="0">
          <a:solidFill>
            <a:srgbClr val="B3B3B3"/>
          </a:solidFill>
        </a:ln>
      </c:spPr>
    </c:plotArea>
    <c:legend>
      <c:legendPos val="b"/>
      <c:overlay val="0"/>
      <c:spPr>
        <a:noFill/>
        <a:ln w="0">
          <a:noFill/>
        </a:ln>
      </c:spPr>
      <c:txPr>
        <a:bodyPr/>
        <a:lstStyle/>
        <a:p>
          <a:pPr>
            <a:defRPr lang="en-GB" sz="1000" b="0" strike="noStrike" spc="-1">
              <a:solidFill>
                <a:srgbClr val="000000"/>
              </a:solidFill>
              <a:latin typeface="Arial"/>
            </a:defRPr>
          </a:pPr>
          <a:endParaRPr lang="en-US"/>
        </a:p>
      </c:txPr>
    </c:legend>
    <c:plotVisOnly val="1"/>
    <c:dispBlanksAs val="gap"/>
    <c:showDLblsOverMax val="1"/>
  </c:chart>
  <c:spPr>
    <a:solidFill>
      <a:srgbClr val="FFFFFF"/>
    </a:solidFill>
    <a:ln w="9360">
      <a:noFill/>
    </a:ln>
  </c:sp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c:style val="2"/>
  <c:chart>
    <c:title>
      <c:tx>
        <c:rich>
          <a:bodyPr rot="0"/>
          <a:lstStyle/>
          <a:p>
            <a:pPr>
              <a:defRPr lang="en-US" sz="1300" b="0" strike="noStrike" spc="-1">
                <a:solidFill>
                  <a:srgbClr val="000000"/>
                </a:solidFill>
                <a:latin typeface="Arial"/>
              </a:defRPr>
            </a:pPr>
            <a:r>
              <a:rPr lang="en-US" sz="1300" b="0" strike="noStrike" spc="-1">
                <a:solidFill>
                  <a:srgbClr val="000000"/>
                </a:solidFill>
                <a:latin typeface="Arial"/>
              </a:rPr>
              <a:t>Team-F</a:t>
            </a:r>
          </a:p>
        </c:rich>
      </c:tx>
      <c:layout>
        <c:manualLayout>
          <c:xMode val="edge"/>
          <c:yMode val="edge"/>
          <c:x val="0.42571138753937299"/>
          <c:y val="4.2189072938592503E-2"/>
        </c:manualLayout>
      </c:layout>
      <c:overlay val="0"/>
      <c:spPr>
        <a:noFill/>
        <a:ln w="0">
          <a:noFill/>
        </a:ln>
      </c:spPr>
    </c:title>
    <c:autoTitleDeleted val="0"/>
    <c:plotArea>
      <c:layout/>
      <c:barChart>
        <c:barDir val="col"/>
        <c:grouping val="clustered"/>
        <c:varyColors val="0"/>
        <c:ser>
          <c:idx val="0"/>
          <c:order val="0"/>
          <c:tx>
            <c:strRef>
              <c:f>Summary!$D$1</c:f>
              <c:strCache>
                <c:ptCount val="1"/>
                <c:pt idx="0">
                  <c:v>Frontend unit test coverage (%)</c:v>
                </c:pt>
              </c:strCache>
            </c:strRef>
          </c:tx>
          <c:spPr>
            <a:solidFill>
              <a:srgbClr val="004586"/>
            </a:solidFill>
            <a:ln w="0">
              <a:noFill/>
            </a:ln>
          </c:spPr>
          <c:invertIfNegative val="0"/>
          <c:dLbls>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Summary!$B$37:$B$41</c:f>
              <c:strCache>
                <c:ptCount val="5"/>
                <c:pt idx="0">
                  <c:v>Sprint-2</c:v>
                </c:pt>
                <c:pt idx="1">
                  <c:v>Sprint-3</c:v>
                </c:pt>
                <c:pt idx="2">
                  <c:v>Sprint-4</c:v>
                </c:pt>
                <c:pt idx="3">
                  <c:v>Sprint-5</c:v>
                </c:pt>
                <c:pt idx="4">
                  <c:v>Sprint-6</c:v>
                </c:pt>
              </c:strCache>
            </c:strRef>
          </c:cat>
          <c:val>
            <c:numRef>
              <c:f>Summary!$D$37:$D$41</c:f>
              <c:numCache>
                <c:formatCode>0.00%</c:formatCode>
                <c:ptCount val="5"/>
                <c:pt idx="0">
                  <c:v>0.32700000000000001</c:v>
                </c:pt>
                <c:pt idx="1">
                  <c:v>0.36699999999999999</c:v>
                </c:pt>
                <c:pt idx="2">
                  <c:v>0.42399999999999999</c:v>
                </c:pt>
                <c:pt idx="3">
                  <c:v>0.55900000000000005</c:v>
                </c:pt>
                <c:pt idx="4">
                  <c:v>0.51700000000000002</c:v>
                </c:pt>
              </c:numCache>
            </c:numRef>
          </c:val>
          <c:extLst>
            <c:ext xmlns:c16="http://schemas.microsoft.com/office/drawing/2014/chart" uri="{C3380CC4-5D6E-409C-BE32-E72D297353CC}">
              <c16:uniqueId val="{00000000-4B9B-0648-A613-52E97CCB7C2F}"/>
            </c:ext>
          </c:extLst>
        </c:ser>
        <c:ser>
          <c:idx val="1"/>
          <c:order val="1"/>
          <c:tx>
            <c:strRef>
              <c:f>Summary!$F$1</c:f>
              <c:strCache>
                <c:ptCount val="1"/>
                <c:pt idx="0">
                  <c:v>Backend unit test coverage (%)</c:v>
                </c:pt>
              </c:strCache>
            </c:strRef>
          </c:tx>
          <c:spPr>
            <a:solidFill>
              <a:srgbClr val="FF420E"/>
            </a:solidFill>
            <a:ln w="0">
              <a:noFill/>
            </a:ln>
          </c:spPr>
          <c:invertIfNegative val="0"/>
          <c:dLbls>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Summary!$B$37:$B$41</c:f>
              <c:strCache>
                <c:ptCount val="5"/>
                <c:pt idx="0">
                  <c:v>Sprint-2</c:v>
                </c:pt>
                <c:pt idx="1">
                  <c:v>Sprint-3</c:v>
                </c:pt>
                <c:pt idx="2">
                  <c:v>Sprint-4</c:v>
                </c:pt>
                <c:pt idx="3">
                  <c:v>Sprint-5</c:v>
                </c:pt>
                <c:pt idx="4">
                  <c:v>Sprint-6</c:v>
                </c:pt>
              </c:strCache>
            </c:strRef>
          </c:cat>
          <c:val>
            <c:numRef>
              <c:f>Summary!$F$37:$F$41</c:f>
              <c:numCache>
                <c:formatCode>0.00%</c:formatCode>
                <c:ptCount val="5"/>
                <c:pt idx="0">
                  <c:v>0.69</c:v>
                </c:pt>
                <c:pt idx="1">
                  <c:v>0.74299999999999999</c:v>
                </c:pt>
                <c:pt idx="2">
                  <c:v>0.68200000000000005</c:v>
                </c:pt>
                <c:pt idx="3">
                  <c:v>0.73699999999999999</c:v>
                </c:pt>
                <c:pt idx="4">
                  <c:v>0.749</c:v>
                </c:pt>
              </c:numCache>
            </c:numRef>
          </c:val>
          <c:extLst>
            <c:ext xmlns:c16="http://schemas.microsoft.com/office/drawing/2014/chart" uri="{C3380CC4-5D6E-409C-BE32-E72D297353CC}">
              <c16:uniqueId val="{00000001-4B9B-0648-A613-52E97CCB7C2F}"/>
            </c:ext>
          </c:extLst>
        </c:ser>
        <c:ser>
          <c:idx val="2"/>
          <c:order val="2"/>
          <c:tx>
            <c:strRef>
              <c:f>Summary!$G$1</c:f>
              <c:strCache>
                <c:ptCount val="1"/>
                <c:pt idx="0">
                  <c:v>Automated acceptance test coverage (%)</c:v>
                </c:pt>
              </c:strCache>
            </c:strRef>
          </c:tx>
          <c:spPr>
            <a:solidFill>
              <a:srgbClr val="FFD320"/>
            </a:solidFill>
            <a:ln w="0">
              <a:noFill/>
            </a:ln>
          </c:spPr>
          <c:invertIfNegative val="0"/>
          <c:dPt>
            <c:idx val="0"/>
            <c:invertIfNegative val="0"/>
            <c:bubble3D val="0"/>
            <c:extLst>
              <c:ext xmlns:c16="http://schemas.microsoft.com/office/drawing/2014/chart" uri="{C3380CC4-5D6E-409C-BE32-E72D297353CC}">
                <c16:uniqueId val="{00000003-4B9B-0648-A613-52E97CCB7C2F}"/>
              </c:ext>
            </c:extLst>
          </c:dPt>
          <c:dLbls>
            <c:dLbl>
              <c:idx val="0"/>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extLst>
                <c:ext xmlns:c15="http://schemas.microsoft.com/office/drawing/2012/chart" uri="{CE6537A1-D6FC-4f65-9D91-7224C49458BB}"/>
                <c:ext xmlns:c16="http://schemas.microsoft.com/office/drawing/2014/chart" uri="{C3380CC4-5D6E-409C-BE32-E72D297353CC}">
                  <c16:uniqueId val="{00000003-4B9B-0648-A613-52E97CCB7C2F}"/>
                </c:ext>
              </c:extLst>
            </c:dLbl>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Summary!$B$37:$B$41</c:f>
              <c:strCache>
                <c:ptCount val="5"/>
                <c:pt idx="0">
                  <c:v>Sprint-2</c:v>
                </c:pt>
                <c:pt idx="1">
                  <c:v>Sprint-3</c:v>
                </c:pt>
                <c:pt idx="2">
                  <c:v>Sprint-4</c:v>
                </c:pt>
                <c:pt idx="3">
                  <c:v>Sprint-5</c:v>
                </c:pt>
                <c:pt idx="4">
                  <c:v>Sprint-6</c:v>
                </c:pt>
              </c:strCache>
            </c:strRef>
          </c:cat>
          <c:val>
            <c:numRef>
              <c:f>Summary!$G$37:$G$41</c:f>
              <c:numCache>
                <c:formatCode>0.00%</c:formatCode>
                <c:ptCount val="5"/>
                <c:pt idx="0">
                  <c:v>0.26</c:v>
                </c:pt>
                <c:pt idx="1">
                  <c:v>0.25374149659863943</c:v>
                </c:pt>
                <c:pt idx="2">
                  <c:v>0.21577380952380953</c:v>
                </c:pt>
                <c:pt idx="3">
                  <c:v>0.19761904761904761</c:v>
                </c:pt>
                <c:pt idx="4">
                  <c:v>1.5873015873015872E-2</c:v>
                </c:pt>
              </c:numCache>
            </c:numRef>
          </c:val>
          <c:extLst>
            <c:ext xmlns:c16="http://schemas.microsoft.com/office/drawing/2014/chart" uri="{C3380CC4-5D6E-409C-BE32-E72D297353CC}">
              <c16:uniqueId val="{00000004-4B9B-0648-A613-52E97CCB7C2F}"/>
            </c:ext>
          </c:extLst>
        </c:ser>
        <c:ser>
          <c:idx val="3"/>
          <c:order val="3"/>
          <c:tx>
            <c:strRef>
              <c:f>Summary!$I$1</c:f>
              <c:strCache>
                <c:ptCount val="1"/>
                <c:pt idx="0">
                  <c:v>Manual acceptance test coverage(%)</c:v>
                </c:pt>
              </c:strCache>
            </c:strRef>
          </c:tx>
          <c:spPr>
            <a:solidFill>
              <a:srgbClr val="7E0021"/>
            </a:solidFill>
            <a:ln w="0">
              <a:noFill/>
            </a:ln>
          </c:spPr>
          <c:invertIfNegative val="0"/>
          <c:dLbls>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Summary!$B$37:$B$41</c:f>
              <c:strCache>
                <c:ptCount val="5"/>
                <c:pt idx="0">
                  <c:v>Sprint-2</c:v>
                </c:pt>
                <c:pt idx="1">
                  <c:v>Sprint-3</c:v>
                </c:pt>
                <c:pt idx="2">
                  <c:v>Sprint-4</c:v>
                </c:pt>
                <c:pt idx="3">
                  <c:v>Sprint-5</c:v>
                </c:pt>
                <c:pt idx="4">
                  <c:v>Sprint-6</c:v>
                </c:pt>
              </c:strCache>
            </c:strRef>
          </c:cat>
          <c:val>
            <c:numRef>
              <c:f>Summary!$I$37:$I$41</c:f>
              <c:numCache>
                <c:formatCode>0.00%</c:formatCode>
                <c:ptCount val="5"/>
                <c:pt idx="0">
                  <c:v>0</c:v>
                </c:pt>
                <c:pt idx="1">
                  <c:v>0.31564625850340139</c:v>
                </c:pt>
                <c:pt idx="2">
                  <c:v>0.2232142857142857</c:v>
                </c:pt>
                <c:pt idx="3">
                  <c:v>0.88874458874458873</c:v>
                </c:pt>
                <c:pt idx="4">
                  <c:v>0.31746031746031744</c:v>
                </c:pt>
              </c:numCache>
            </c:numRef>
          </c:val>
          <c:extLst>
            <c:ext xmlns:c16="http://schemas.microsoft.com/office/drawing/2014/chart" uri="{C3380CC4-5D6E-409C-BE32-E72D297353CC}">
              <c16:uniqueId val="{00000005-4B9B-0648-A613-52E97CCB7C2F}"/>
            </c:ext>
          </c:extLst>
        </c:ser>
        <c:ser>
          <c:idx val="4"/>
          <c:order val="4"/>
          <c:tx>
            <c:strRef>
              <c:f>Summary!$J$1</c:f>
              <c:strCache>
                <c:ptCount val="1"/>
                <c:pt idx="0">
                  <c:v>Overall acceptance test coverage (%)</c:v>
                </c:pt>
              </c:strCache>
            </c:strRef>
          </c:tx>
          <c:spPr>
            <a:solidFill>
              <a:srgbClr val="83CAFF"/>
            </a:solidFill>
            <a:ln w="0">
              <a:noFill/>
            </a:ln>
          </c:spPr>
          <c:invertIfNegative val="0"/>
          <c:dLbls>
            <c:spPr>
              <a:noFill/>
              <a:ln>
                <a:noFill/>
              </a:ln>
              <a:effectLst/>
            </c:spPr>
            <c:txPr>
              <a:bodyPr wrap="non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Summary!$B$37:$B$41</c:f>
              <c:strCache>
                <c:ptCount val="5"/>
                <c:pt idx="0">
                  <c:v>Sprint-2</c:v>
                </c:pt>
                <c:pt idx="1">
                  <c:v>Sprint-3</c:v>
                </c:pt>
                <c:pt idx="2">
                  <c:v>Sprint-4</c:v>
                </c:pt>
                <c:pt idx="3">
                  <c:v>Sprint-5</c:v>
                </c:pt>
                <c:pt idx="4">
                  <c:v>Sprint-6</c:v>
                </c:pt>
              </c:strCache>
            </c:strRef>
          </c:cat>
          <c:val>
            <c:numRef>
              <c:f>Summary!$J$37:$J$41</c:f>
              <c:numCache>
                <c:formatCode>0.00%</c:formatCode>
                <c:ptCount val="5"/>
                <c:pt idx="0">
                  <c:v>0.26</c:v>
                </c:pt>
                <c:pt idx="1">
                  <c:v>0.47142857142857147</c:v>
                </c:pt>
                <c:pt idx="2">
                  <c:v>0.3794642857142857</c:v>
                </c:pt>
                <c:pt idx="3">
                  <c:v>0.91255411255411245</c:v>
                </c:pt>
                <c:pt idx="4">
                  <c:v>0.37037037037037041</c:v>
                </c:pt>
              </c:numCache>
            </c:numRef>
          </c:val>
          <c:extLst>
            <c:ext xmlns:c16="http://schemas.microsoft.com/office/drawing/2014/chart" uri="{C3380CC4-5D6E-409C-BE32-E72D297353CC}">
              <c16:uniqueId val="{00000006-4B9B-0648-A613-52E97CCB7C2F}"/>
            </c:ext>
          </c:extLst>
        </c:ser>
        <c:dLbls>
          <c:showLegendKey val="0"/>
          <c:showVal val="0"/>
          <c:showCatName val="0"/>
          <c:showSerName val="0"/>
          <c:showPercent val="0"/>
          <c:showBubbleSize val="0"/>
        </c:dLbls>
        <c:gapWidth val="100"/>
        <c:axId val="63208927"/>
        <c:axId val="59803338"/>
      </c:barChart>
      <c:lineChart>
        <c:grouping val="standard"/>
        <c:varyColors val="0"/>
        <c:ser>
          <c:idx val="5"/>
          <c:order val="5"/>
          <c:tx>
            <c:strRef>
              <c:f>Summary!$L$1</c:f>
              <c:strCache>
                <c:ptCount val="1"/>
                <c:pt idx="0">
                  <c:v>Passed Story Points (%)</c:v>
                </c:pt>
              </c:strCache>
            </c:strRef>
          </c:tx>
          <c:spPr>
            <a:ln w="28800">
              <a:solidFill>
                <a:srgbClr val="579D1C"/>
              </a:solidFill>
              <a:round/>
            </a:ln>
          </c:spPr>
          <c:marker>
            <c:symbol val="none"/>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Summary!$B$37:$B$41</c:f>
              <c:strCache>
                <c:ptCount val="5"/>
                <c:pt idx="0">
                  <c:v>Sprint-2</c:v>
                </c:pt>
                <c:pt idx="1">
                  <c:v>Sprint-3</c:v>
                </c:pt>
                <c:pt idx="2">
                  <c:v>Sprint-4</c:v>
                </c:pt>
                <c:pt idx="3">
                  <c:v>Sprint-5</c:v>
                </c:pt>
                <c:pt idx="4">
                  <c:v>Sprint-6</c:v>
                </c:pt>
              </c:strCache>
            </c:strRef>
          </c:cat>
          <c:val>
            <c:numRef>
              <c:f>Summary!$L$37:$L$41</c:f>
              <c:numCache>
                <c:formatCode>0.00%</c:formatCode>
                <c:ptCount val="5"/>
                <c:pt idx="0">
                  <c:v>0.27777777777777779</c:v>
                </c:pt>
                <c:pt idx="1">
                  <c:v>7.2164948453608241E-2</c:v>
                </c:pt>
                <c:pt idx="2">
                  <c:v>0.71951219512195119</c:v>
                </c:pt>
                <c:pt idx="3">
                  <c:v>0.40625</c:v>
                </c:pt>
                <c:pt idx="4">
                  <c:v>1</c:v>
                </c:pt>
              </c:numCache>
            </c:numRef>
          </c:val>
          <c:smooth val="0"/>
          <c:extLst>
            <c:ext xmlns:c16="http://schemas.microsoft.com/office/drawing/2014/chart" uri="{C3380CC4-5D6E-409C-BE32-E72D297353CC}">
              <c16:uniqueId val="{00000007-4B9B-0648-A613-52E97CCB7C2F}"/>
            </c:ext>
          </c:extLst>
        </c:ser>
        <c:dLbls>
          <c:showLegendKey val="0"/>
          <c:showVal val="0"/>
          <c:showCatName val="0"/>
          <c:showSerName val="0"/>
          <c:showPercent val="0"/>
          <c:showBubbleSize val="0"/>
        </c:dLbls>
        <c:hiLowLines>
          <c:spPr>
            <a:ln w="0">
              <a:noFill/>
            </a:ln>
          </c:spPr>
        </c:hiLowLines>
        <c:marker val="1"/>
        <c:smooth val="0"/>
        <c:axId val="63208927"/>
        <c:axId val="59803338"/>
      </c:lineChart>
      <c:catAx>
        <c:axId val="63208927"/>
        <c:scaling>
          <c:orientation val="minMax"/>
        </c:scaling>
        <c:delete val="0"/>
        <c:axPos val="b"/>
        <c:numFmt formatCode="General" sourceLinked="0"/>
        <c:majorTickMark val="out"/>
        <c:minorTickMark val="none"/>
        <c:tickLblPos val="nextTo"/>
        <c:spPr>
          <a:ln w="0">
            <a:solidFill>
              <a:srgbClr val="B3B3B3"/>
            </a:solidFill>
          </a:ln>
        </c:spPr>
        <c:txPr>
          <a:bodyPr/>
          <a:lstStyle/>
          <a:p>
            <a:pPr>
              <a:defRPr lang="en-GB" sz="1000" b="0" strike="noStrike" spc="-1">
                <a:solidFill>
                  <a:srgbClr val="000000"/>
                </a:solidFill>
                <a:latin typeface="Arial"/>
              </a:defRPr>
            </a:pPr>
            <a:endParaRPr lang="en-US"/>
          </a:p>
        </c:txPr>
        <c:crossAx val="59803338"/>
        <c:crosses val="autoZero"/>
        <c:auto val="1"/>
        <c:lblAlgn val="ctr"/>
        <c:lblOffset val="100"/>
        <c:noMultiLvlLbl val="0"/>
      </c:catAx>
      <c:valAx>
        <c:axId val="59803338"/>
        <c:scaling>
          <c:orientation val="minMax"/>
          <c:max val="1"/>
        </c:scaling>
        <c:delete val="0"/>
        <c:axPos val="l"/>
        <c:majorGridlines>
          <c:spPr>
            <a:ln w="0">
              <a:solidFill>
                <a:srgbClr val="B3B3B3"/>
              </a:solidFill>
            </a:ln>
          </c:spPr>
        </c:majorGridlines>
        <c:numFmt formatCode="0%" sourceLinked="0"/>
        <c:majorTickMark val="out"/>
        <c:minorTickMark val="none"/>
        <c:tickLblPos val="nextTo"/>
        <c:spPr>
          <a:ln w="0">
            <a:solidFill>
              <a:srgbClr val="B3B3B3"/>
            </a:solidFill>
          </a:ln>
        </c:spPr>
        <c:txPr>
          <a:bodyPr/>
          <a:lstStyle/>
          <a:p>
            <a:pPr>
              <a:defRPr lang="en-GB" sz="1000" b="0" strike="noStrike" spc="-1">
                <a:solidFill>
                  <a:srgbClr val="000000"/>
                </a:solidFill>
                <a:latin typeface="Arial"/>
              </a:defRPr>
            </a:pPr>
            <a:endParaRPr lang="en-US"/>
          </a:p>
        </c:txPr>
        <c:crossAx val="63208927"/>
        <c:crosses val="autoZero"/>
        <c:crossBetween val="between"/>
      </c:valAx>
      <c:spPr>
        <a:noFill/>
        <a:ln w="0">
          <a:solidFill>
            <a:srgbClr val="B3B3B3"/>
          </a:solidFill>
        </a:ln>
      </c:spPr>
    </c:plotArea>
    <c:legend>
      <c:legendPos val="b"/>
      <c:overlay val="0"/>
      <c:spPr>
        <a:noFill/>
        <a:ln w="0">
          <a:noFill/>
        </a:ln>
      </c:spPr>
      <c:txPr>
        <a:bodyPr/>
        <a:lstStyle/>
        <a:p>
          <a:pPr>
            <a:defRPr lang="en-GB" sz="1000" b="0" strike="noStrike" spc="-1">
              <a:solidFill>
                <a:srgbClr val="000000"/>
              </a:solidFill>
              <a:latin typeface="Arial"/>
            </a:defRPr>
          </a:pPr>
          <a:endParaRPr lang="en-US"/>
        </a:p>
      </c:txPr>
    </c:legend>
    <c:plotVisOnly val="1"/>
    <c:dispBlanksAs val="gap"/>
    <c:showDLblsOverMax val="1"/>
  </c:chart>
  <c:spPr>
    <a:solidFill>
      <a:srgbClr val="FFFFFF"/>
    </a:solidFill>
    <a:ln w="9360">
      <a:noFill/>
    </a:ln>
  </c:sp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c:style val="2"/>
  <c:chart>
    <c:title>
      <c:tx>
        <c:rich>
          <a:bodyPr rot="0"/>
          <a:lstStyle/>
          <a:p>
            <a:pPr>
              <a:defRPr lang="en-US" sz="1300" b="0" strike="noStrike" spc="-1">
                <a:solidFill>
                  <a:srgbClr val="000000"/>
                </a:solidFill>
                <a:latin typeface="Arial"/>
              </a:defRPr>
            </a:pPr>
            <a:r>
              <a:rPr lang="en-US" sz="1300" b="0" strike="noStrike" spc="-1">
                <a:solidFill>
                  <a:srgbClr val="000000"/>
                </a:solidFill>
                <a:latin typeface="Arial"/>
              </a:rPr>
              <a:t>Team-E</a:t>
            </a:r>
          </a:p>
        </c:rich>
      </c:tx>
      <c:layout>
        <c:manualLayout>
          <c:xMode val="edge"/>
          <c:yMode val="edge"/>
          <c:x val="0.42587845775926497"/>
          <c:y val="4.2189072938592503E-2"/>
        </c:manualLayout>
      </c:layout>
      <c:overlay val="0"/>
      <c:spPr>
        <a:noFill/>
        <a:ln w="0">
          <a:noFill/>
        </a:ln>
      </c:spPr>
    </c:title>
    <c:autoTitleDeleted val="0"/>
    <c:plotArea>
      <c:layout/>
      <c:barChart>
        <c:barDir val="col"/>
        <c:grouping val="clustered"/>
        <c:varyColors val="0"/>
        <c:ser>
          <c:idx val="0"/>
          <c:order val="0"/>
          <c:tx>
            <c:strRef>
              <c:f>Summary!$D$1</c:f>
              <c:strCache>
                <c:ptCount val="1"/>
                <c:pt idx="0">
                  <c:v>Frontend unit test coverage (%)</c:v>
                </c:pt>
              </c:strCache>
            </c:strRef>
          </c:tx>
          <c:spPr>
            <a:solidFill>
              <a:srgbClr val="004586"/>
            </a:solidFill>
            <a:ln w="0">
              <a:noFill/>
            </a:ln>
          </c:spPr>
          <c:invertIfNegative val="0"/>
          <c:dLbls>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Summary!$B$42:$B$46</c:f>
              <c:strCache>
                <c:ptCount val="5"/>
                <c:pt idx="0">
                  <c:v>Sprint-2</c:v>
                </c:pt>
                <c:pt idx="1">
                  <c:v>Sprint-3</c:v>
                </c:pt>
                <c:pt idx="2">
                  <c:v>Sprint-4</c:v>
                </c:pt>
                <c:pt idx="3">
                  <c:v>Sprint-5</c:v>
                </c:pt>
                <c:pt idx="4">
                  <c:v>Sprint-6</c:v>
                </c:pt>
              </c:strCache>
            </c:strRef>
          </c:cat>
          <c:val>
            <c:numRef>
              <c:f>Summary!$D$42:$D$46</c:f>
              <c:numCache>
                <c:formatCode>0.00%</c:formatCode>
                <c:ptCount val="5"/>
                <c:pt idx="0">
                  <c:v>0.127</c:v>
                </c:pt>
                <c:pt idx="1">
                  <c:v>0.47899999999999998</c:v>
                </c:pt>
                <c:pt idx="2">
                  <c:v>0.58099999999999996</c:v>
                </c:pt>
                <c:pt idx="3">
                  <c:v>0.621</c:v>
                </c:pt>
                <c:pt idx="4">
                  <c:v>0.55200000000000005</c:v>
                </c:pt>
              </c:numCache>
            </c:numRef>
          </c:val>
          <c:extLst>
            <c:ext xmlns:c16="http://schemas.microsoft.com/office/drawing/2014/chart" uri="{C3380CC4-5D6E-409C-BE32-E72D297353CC}">
              <c16:uniqueId val="{00000000-D2D5-A54C-B300-C527AD7DFB53}"/>
            </c:ext>
          </c:extLst>
        </c:ser>
        <c:ser>
          <c:idx val="1"/>
          <c:order val="1"/>
          <c:tx>
            <c:strRef>
              <c:f>Summary!$F$1</c:f>
              <c:strCache>
                <c:ptCount val="1"/>
                <c:pt idx="0">
                  <c:v>Backend unit test coverage (%)</c:v>
                </c:pt>
              </c:strCache>
            </c:strRef>
          </c:tx>
          <c:spPr>
            <a:solidFill>
              <a:srgbClr val="FF420E"/>
            </a:solidFill>
            <a:ln w="0">
              <a:noFill/>
            </a:ln>
          </c:spPr>
          <c:invertIfNegative val="0"/>
          <c:dLbls>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Summary!$B$42:$B$46</c:f>
              <c:strCache>
                <c:ptCount val="5"/>
                <c:pt idx="0">
                  <c:v>Sprint-2</c:v>
                </c:pt>
                <c:pt idx="1">
                  <c:v>Sprint-3</c:v>
                </c:pt>
                <c:pt idx="2">
                  <c:v>Sprint-4</c:v>
                </c:pt>
                <c:pt idx="3">
                  <c:v>Sprint-5</c:v>
                </c:pt>
                <c:pt idx="4">
                  <c:v>Sprint-6</c:v>
                </c:pt>
              </c:strCache>
            </c:strRef>
          </c:cat>
          <c:val>
            <c:numRef>
              <c:f>Summary!$F$42:$F$46</c:f>
              <c:numCache>
                <c:formatCode>0.00%</c:formatCode>
                <c:ptCount val="5"/>
                <c:pt idx="0">
                  <c:v>0.42199999999999999</c:v>
                </c:pt>
                <c:pt idx="1">
                  <c:v>0.45900000000000002</c:v>
                </c:pt>
                <c:pt idx="2">
                  <c:v>0.46500000000000002</c:v>
                </c:pt>
                <c:pt idx="3">
                  <c:v>0.80500000000000005</c:v>
                </c:pt>
                <c:pt idx="4">
                  <c:v>0.79200000000000004</c:v>
                </c:pt>
              </c:numCache>
            </c:numRef>
          </c:val>
          <c:extLst>
            <c:ext xmlns:c16="http://schemas.microsoft.com/office/drawing/2014/chart" uri="{C3380CC4-5D6E-409C-BE32-E72D297353CC}">
              <c16:uniqueId val="{00000001-D2D5-A54C-B300-C527AD7DFB53}"/>
            </c:ext>
          </c:extLst>
        </c:ser>
        <c:ser>
          <c:idx val="2"/>
          <c:order val="2"/>
          <c:tx>
            <c:strRef>
              <c:f>Summary!$G$1</c:f>
              <c:strCache>
                <c:ptCount val="1"/>
                <c:pt idx="0">
                  <c:v>Automated acceptance test coverage (%)</c:v>
                </c:pt>
              </c:strCache>
            </c:strRef>
          </c:tx>
          <c:spPr>
            <a:solidFill>
              <a:srgbClr val="FFD320"/>
            </a:solidFill>
            <a:ln w="0">
              <a:noFill/>
            </a:ln>
          </c:spPr>
          <c:invertIfNegative val="0"/>
          <c:dLbls>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Summary!$B$42:$B$46</c:f>
              <c:strCache>
                <c:ptCount val="5"/>
                <c:pt idx="0">
                  <c:v>Sprint-2</c:v>
                </c:pt>
                <c:pt idx="1">
                  <c:v>Sprint-3</c:v>
                </c:pt>
                <c:pt idx="2">
                  <c:v>Sprint-4</c:v>
                </c:pt>
                <c:pt idx="3">
                  <c:v>Sprint-5</c:v>
                </c:pt>
                <c:pt idx="4">
                  <c:v>Sprint-6</c:v>
                </c:pt>
              </c:strCache>
            </c:strRef>
          </c:cat>
          <c:val>
            <c:numRef>
              <c:f>Summary!$G$42:$G$46</c:f>
              <c:numCache>
                <c:formatCode>0.00%</c:formatCode>
                <c:ptCount val="5"/>
                <c:pt idx="0">
                  <c:v>0</c:v>
                </c:pt>
                <c:pt idx="1">
                  <c:v>0</c:v>
                </c:pt>
                <c:pt idx="2">
                  <c:v>2.3333333333333331E-2</c:v>
                </c:pt>
                <c:pt idx="3">
                  <c:v>2.2727272727272728E-2</c:v>
                </c:pt>
                <c:pt idx="4">
                  <c:v>3.7037037037037035E-2</c:v>
                </c:pt>
              </c:numCache>
            </c:numRef>
          </c:val>
          <c:extLst>
            <c:ext xmlns:c16="http://schemas.microsoft.com/office/drawing/2014/chart" uri="{C3380CC4-5D6E-409C-BE32-E72D297353CC}">
              <c16:uniqueId val="{00000002-D2D5-A54C-B300-C527AD7DFB53}"/>
            </c:ext>
          </c:extLst>
        </c:ser>
        <c:ser>
          <c:idx val="3"/>
          <c:order val="3"/>
          <c:tx>
            <c:strRef>
              <c:f>Summary!$I$1</c:f>
              <c:strCache>
                <c:ptCount val="1"/>
                <c:pt idx="0">
                  <c:v>Manual acceptance test coverage(%)</c:v>
                </c:pt>
              </c:strCache>
            </c:strRef>
          </c:tx>
          <c:spPr>
            <a:solidFill>
              <a:srgbClr val="7E0021"/>
            </a:solidFill>
            <a:ln w="0">
              <a:noFill/>
            </a:ln>
          </c:spPr>
          <c:invertIfNegative val="0"/>
          <c:dLbls>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Summary!$B$42:$B$46</c:f>
              <c:strCache>
                <c:ptCount val="5"/>
                <c:pt idx="0">
                  <c:v>Sprint-2</c:v>
                </c:pt>
                <c:pt idx="1">
                  <c:v>Sprint-3</c:v>
                </c:pt>
                <c:pt idx="2">
                  <c:v>Sprint-4</c:v>
                </c:pt>
                <c:pt idx="3">
                  <c:v>Sprint-5</c:v>
                </c:pt>
                <c:pt idx="4">
                  <c:v>Sprint-6</c:v>
                </c:pt>
              </c:strCache>
            </c:strRef>
          </c:cat>
          <c:val>
            <c:numRef>
              <c:f>Summary!$I$42:$I$46</c:f>
              <c:numCache>
                <c:formatCode>0.00%</c:formatCode>
                <c:ptCount val="5"/>
                <c:pt idx="0">
                  <c:v>0</c:v>
                </c:pt>
                <c:pt idx="1">
                  <c:v>0</c:v>
                </c:pt>
                <c:pt idx="2">
                  <c:v>0.88888888888888884</c:v>
                </c:pt>
                <c:pt idx="3">
                  <c:v>0.7</c:v>
                </c:pt>
                <c:pt idx="4">
                  <c:v>0.7142857142857143</c:v>
                </c:pt>
              </c:numCache>
            </c:numRef>
          </c:val>
          <c:extLst>
            <c:ext xmlns:c16="http://schemas.microsoft.com/office/drawing/2014/chart" uri="{C3380CC4-5D6E-409C-BE32-E72D297353CC}">
              <c16:uniqueId val="{00000003-D2D5-A54C-B300-C527AD7DFB53}"/>
            </c:ext>
          </c:extLst>
        </c:ser>
        <c:ser>
          <c:idx val="4"/>
          <c:order val="4"/>
          <c:tx>
            <c:strRef>
              <c:f>Summary!$J$1</c:f>
              <c:strCache>
                <c:ptCount val="1"/>
                <c:pt idx="0">
                  <c:v>Overall acceptance test coverage (%)</c:v>
                </c:pt>
              </c:strCache>
            </c:strRef>
          </c:tx>
          <c:spPr>
            <a:solidFill>
              <a:srgbClr val="83CAFF"/>
            </a:solidFill>
            <a:ln w="0">
              <a:noFill/>
            </a:ln>
          </c:spPr>
          <c:invertIfNegative val="0"/>
          <c:dLbls>
            <c:spPr>
              <a:noFill/>
              <a:ln>
                <a:noFill/>
              </a:ln>
              <a:effectLst/>
            </c:spPr>
            <c:txPr>
              <a:bodyPr wrap="non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Summary!$B$42:$B$46</c:f>
              <c:strCache>
                <c:ptCount val="5"/>
                <c:pt idx="0">
                  <c:v>Sprint-2</c:v>
                </c:pt>
                <c:pt idx="1">
                  <c:v>Sprint-3</c:v>
                </c:pt>
                <c:pt idx="2">
                  <c:v>Sprint-4</c:v>
                </c:pt>
                <c:pt idx="3">
                  <c:v>Sprint-5</c:v>
                </c:pt>
                <c:pt idx="4">
                  <c:v>Sprint-6</c:v>
                </c:pt>
              </c:strCache>
            </c:strRef>
          </c:cat>
          <c:val>
            <c:numRef>
              <c:f>Summary!$J$42:$J$46</c:f>
              <c:numCache>
                <c:formatCode>0.00%</c:formatCode>
                <c:ptCount val="5"/>
                <c:pt idx="0">
                  <c:v>0</c:v>
                </c:pt>
                <c:pt idx="1">
                  <c:v>0</c:v>
                </c:pt>
                <c:pt idx="2">
                  <c:v>0.88888888888888884</c:v>
                </c:pt>
                <c:pt idx="3">
                  <c:v>0.7</c:v>
                </c:pt>
                <c:pt idx="4">
                  <c:v>0.73280423280423279</c:v>
                </c:pt>
              </c:numCache>
            </c:numRef>
          </c:val>
          <c:extLst>
            <c:ext xmlns:c16="http://schemas.microsoft.com/office/drawing/2014/chart" uri="{C3380CC4-5D6E-409C-BE32-E72D297353CC}">
              <c16:uniqueId val="{00000004-D2D5-A54C-B300-C527AD7DFB53}"/>
            </c:ext>
          </c:extLst>
        </c:ser>
        <c:dLbls>
          <c:showLegendKey val="0"/>
          <c:showVal val="0"/>
          <c:showCatName val="0"/>
          <c:showSerName val="0"/>
          <c:showPercent val="0"/>
          <c:showBubbleSize val="0"/>
        </c:dLbls>
        <c:gapWidth val="100"/>
        <c:axId val="48797767"/>
        <c:axId val="3233445"/>
      </c:barChart>
      <c:lineChart>
        <c:grouping val="standard"/>
        <c:varyColors val="0"/>
        <c:ser>
          <c:idx val="5"/>
          <c:order val="5"/>
          <c:tx>
            <c:strRef>
              <c:f>Summary!$L$1</c:f>
              <c:strCache>
                <c:ptCount val="1"/>
                <c:pt idx="0">
                  <c:v>Passed Story Points (%)</c:v>
                </c:pt>
              </c:strCache>
            </c:strRef>
          </c:tx>
          <c:spPr>
            <a:ln w="28800">
              <a:solidFill>
                <a:srgbClr val="579D1C"/>
              </a:solidFill>
              <a:round/>
            </a:ln>
          </c:spPr>
          <c:marker>
            <c:symbol val="none"/>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Summary!$B$42:$B$46</c:f>
              <c:strCache>
                <c:ptCount val="5"/>
                <c:pt idx="0">
                  <c:v>Sprint-2</c:v>
                </c:pt>
                <c:pt idx="1">
                  <c:v>Sprint-3</c:v>
                </c:pt>
                <c:pt idx="2">
                  <c:v>Sprint-4</c:v>
                </c:pt>
                <c:pt idx="3">
                  <c:v>Sprint-5</c:v>
                </c:pt>
                <c:pt idx="4">
                  <c:v>Sprint-6</c:v>
                </c:pt>
              </c:strCache>
            </c:strRef>
          </c:cat>
          <c:val>
            <c:numRef>
              <c:f>Summary!$L$42:$L$46</c:f>
              <c:numCache>
                <c:formatCode>0.00%</c:formatCode>
                <c:ptCount val="5"/>
                <c:pt idx="0">
                  <c:v>0.32258064516129031</c:v>
                </c:pt>
                <c:pt idx="1">
                  <c:v>7.4999999999999997E-2</c:v>
                </c:pt>
                <c:pt idx="2">
                  <c:v>0.85915492957746475</c:v>
                </c:pt>
                <c:pt idx="3">
                  <c:v>0.54545454545454541</c:v>
                </c:pt>
                <c:pt idx="4">
                  <c:v>0.75757575757575757</c:v>
                </c:pt>
              </c:numCache>
            </c:numRef>
          </c:val>
          <c:smooth val="0"/>
          <c:extLst>
            <c:ext xmlns:c16="http://schemas.microsoft.com/office/drawing/2014/chart" uri="{C3380CC4-5D6E-409C-BE32-E72D297353CC}">
              <c16:uniqueId val="{00000005-D2D5-A54C-B300-C527AD7DFB53}"/>
            </c:ext>
          </c:extLst>
        </c:ser>
        <c:dLbls>
          <c:showLegendKey val="0"/>
          <c:showVal val="0"/>
          <c:showCatName val="0"/>
          <c:showSerName val="0"/>
          <c:showPercent val="0"/>
          <c:showBubbleSize val="0"/>
        </c:dLbls>
        <c:hiLowLines>
          <c:spPr>
            <a:ln w="0">
              <a:noFill/>
            </a:ln>
          </c:spPr>
        </c:hiLowLines>
        <c:marker val="1"/>
        <c:smooth val="0"/>
        <c:axId val="48797767"/>
        <c:axId val="3233445"/>
      </c:lineChart>
      <c:catAx>
        <c:axId val="48797767"/>
        <c:scaling>
          <c:orientation val="minMax"/>
        </c:scaling>
        <c:delete val="0"/>
        <c:axPos val="b"/>
        <c:numFmt formatCode="General" sourceLinked="0"/>
        <c:majorTickMark val="out"/>
        <c:minorTickMark val="none"/>
        <c:tickLblPos val="nextTo"/>
        <c:spPr>
          <a:ln w="0">
            <a:solidFill>
              <a:srgbClr val="B3B3B3"/>
            </a:solidFill>
          </a:ln>
        </c:spPr>
        <c:txPr>
          <a:bodyPr/>
          <a:lstStyle/>
          <a:p>
            <a:pPr>
              <a:defRPr lang="en-GB" sz="1000" b="0" strike="noStrike" spc="-1">
                <a:solidFill>
                  <a:srgbClr val="000000"/>
                </a:solidFill>
                <a:latin typeface="Arial"/>
              </a:defRPr>
            </a:pPr>
            <a:endParaRPr lang="en-US"/>
          </a:p>
        </c:txPr>
        <c:crossAx val="3233445"/>
        <c:crosses val="autoZero"/>
        <c:auto val="1"/>
        <c:lblAlgn val="ctr"/>
        <c:lblOffset val="100"/>
        <c:noMultiLvlLbl val="0"/>
      </c:catAx>
      <c:valAx>
        <c:axId val="3233445"/>
        <c:scaling>
          <c:orientation val="minMax"/>
        </c:scaling>
        <c:delete val="0"/>
        <c:axPos val="l"/>
        <c:majorGridlines>
          <c:spPr>
            <a:ln w="0">
              <a:solidFill>
                <a:srgbClr val="B3B3B3"/>
              </a:solidFill>
            </a:ln>
          </c:spPr>
        </c:majorGridlines>
        <c:numFmt formatCode="0%" sourceLinked="0"/>
        <c:majorTickMark val="out"/>
        <c:minorTickMark val="none"/>
        <c:tickLblPos val="nextTo"/>
        <c:spPr>
          <a:ln w="0">
            <a:solidFill>
              <a:srgbClr val="B3B3B3"/>
            </a:solidFill>
          </a:ln>
        </c:spPr>
        <c:txPr>
          <a:bodyPr/>
          <a:lstStyle/>
          <a:p>
            <a:pPr>
              <a:defRPr lang="en-GB" sz="1000" b="0" strike="noStrike" spc="-1">
                <a:solidFill>
                  <a:srgbClr val="000000"/>
                </a:solidFill>
                <a:latin typeface="Arial"/>
              </a:defRPr>
            </a:pPr>
            <a:endParaRPr lang="en-US"/>
          </a:p>
        </c:txPr>
        <c:crossAx val="48797767"/>
        <c:crosses val="autoZero"/>
        <c:crossBetween val="between"/>
      </c:valAx>
      <c:spPr>
        <a:noFill/>
        <a:ln w="0">
          <a:solidFill>
            <a:srgbClr val="B3B3B3"/>
          </a:solidFill>
        </a:ln>
      </c:spPr>
    </c:plotArea>
    <c:legend>
      <c:legendPos val="b"/>
      <c:overlay val="0"/>
      <c:spPr>
        <a:noFill/>
        <a:ln w="0">
          <a:noFill/>
        </a:ln>
      </c:spPr>
      <c:txPr>
        <a:bodyPr/>
        <a:lstStyle/>
        <a:p>
          <a:pPr>
            <a:defRPr lang="en-GB" sz="1000" b="0" strike="noStrike" spc="-1">
              <a:solidFill>
                <a:srgbClr val="000000"/>
              </a:solidFill>
              <a:latin typeface="Arial"/>
            </a:defRPr>
          </a:pPr>
          <a:endParaRPr lang="en-US"/>
        </a:p>
      </c:txPr>
    </c:legend>
    <c:plotVisOnly val="1"/>
    <c:dispBlanksAs val="gap"/>
    <c:showDLblsOverMax val="1"/>
  </c:chart>
  <c:spPr>
    <a:solidFill>
      <a:srgbClr val="FFFFFF"/>
    </a:solidFill>
    <a:ln w="9360">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c:style val="2"/>
  <c:chart>
    <c:title>
      <c:tx>
        <c:rich>
          <a:bodyPr rot="0"/>
          <a:lstStyle/>
          <a:p>
            <a:pPr>
              <a:defRPr lang="en-US" sz="1300" b="0" strike="noStrike" spc="-1">
                <a:solidFill>
                  <a:srgbClr val="000000"/>
                </a:solidFill>
                <a:latin typeface="Arial"/>
              </a:defRPr>
            </a:pPr>
            <a:r>
              <a:rPr lang="en-US" sz="1300" b="0" strike="noStrike" spc="-1">
                <a:solidFill>
                  <a:srgbClr val="000000"/>
                </a:solidFill>
                <a:latin typeface="Arial"/>
              </a:rPr>
              <a:t>Team-A</a:t>
            </a:r>
          </a:p>
        </c:rich>
      </c:tx>
      <c:layout>
        <c:manualLayout>
          <c:xMode val="edge"/>
          <c:yMode val="edge"/>
          <c:x val="0.42561428033765297"/>
          <c:y val="4.2372105792989799E-2"/>
        </c:manualLayout>
      </c:layout>
      <c:overlay val="0"/>
      <c:spPr>
        <a:noFill/>
        <a:ln w="0">
          <a:noFill/>
        </a:ln>
      </c:spPr>
    </c:title>
    <c:autoTitleDeleted val="0"/>
    <c:plotArea>
      <c:layout/>
      <c:barChart>
        <c:barDir val="col"/>
        <c:grouping val="clustered"/>
        <c:varyColors val="0"/>
        <c:ser>
          <c:idx val="0"/>
          <c:order val="0"/>
          <c:tx>
            <c:strRef>
              <c:f>Summary!$D$1</c:f>
              <c:strCache>
                <c:ptCount val="1"/>
                <c:pt idx="0">
                  <c:v>Frontend unit test coverage (%)</c:v>
                </c:pt>
              </c:strCache>
            </c:strRef>
          </c:tx>
          <c:spPr>
            <a:solidFill>
              <a:srgbClr val="004586"/>
            </a:solidFill>
            <a:ln w="0">
              <a:noFill/>
            </a:ln>
          </c:spPr>
          <c:invertIfNegative val="0"/>
          <c:dLbls>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Summary!$B$47:$B$51</c:f>
              <c:strCache>
                <c:ptCount val="5"/>
                <c:pt idx="0">
                  <c:v>Sprint-2</c:v>
                </c:pt>
                <c:pt idx="1">
                  <c:v>Sprint-3</c:v>
                </c:pt>
                <c:pt idx="2">
                  <c:v>Sprint-4</c:v>
                </c:pt>
                <c:pt idx="3">
                  <c:v>Sprint-5</c:v>
                </c:pt>
                <c:pt idx="4">
                  <c:v>Sprint-6</c:v>
                </c:pt>
              </c:strCache>
            </c:strRef>
          </c:cat>
          <c:val>
            <c:numRef>
              <c:f>Summary!$D$47:$D$51</c:f>
              <c:numCache>
                <c:formatCode>0.00%</c:formatCode>
                <c:ptCount val="5"/>
                <c:pt idx="0">
                  <c:v>0.19700000000000001</c:v>
                </c:pt>
                <c:pt idx="1">
                  <c:v>0.36299999999999999</c:v>
                </c:pt>
                <c:pt idx="2">
                  <c:v>0.47299999999999998</c:v>
                </c:pt>
                <c:pt idx="3">
                  <c:v>0.54500000000000004</c:v>
                </c:pt>
                <c:pt idx="4">
                  <c:v>0.61299999999999999</c:v>
                </c:pt>
              </c:numCache>
            </c:numRef>
          </c:val>
          <c:extLst>
            <c:ext xmlns:c16="http://schemas.microsoft.com/office/drawing/2014/chart" uri="{C3380CC4-5D6E-409C-BE32-E72D297353CC}">
              <c16:uniqueId val="{00000000-00EB-2A49-B52A-FC9BE79DED7D}"/>
            </c:ext>
          </c:extLst>
        </c:ser>
        <c:ser>
          <c:idx val="1"/>
          <c:order val="1"/>
          <c:tx>
            <c:strRef>
              <c:f>Summary!$F$1</c:f>
              <c:strCache>
                <c:ptCount val="1"/>
                <c:pt idx="0">
                  <c:v>Backend unit test coverage (%)</c:v>
                </c:pt>
              </c:strCache>
            </c:strRef>
          </c:tx>
          <c:spPr>
            <a:solidFill>
              <a:srgbClr val="FF420E"/>
            </a:solidFill>
            <a:ln w="0">
              <a:noFill/>
            </a:ln>
          </c:spPr>
          <c:invertIfNegative val="0"/>
          <c:dLbls>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Summary!$B$47:$B$51</c:f>
              <c:strCache>
                <c:ptCount val="5"/>
                <c:pt idx="0">
                  <c:v>Sprint-2</c:v>
                </c:pt>
                <c:pt idx="1">
                  <c:v>Sprint-3</c:v>
                </c:pt>
                <c:pt idx="2">
                  <c:v>Sprint-4</c:v>
                </c:pt>
                <c:pt idx="3">
                  <c:v>Sprint-5</c:v>
                </c:pt>
                <c:pt idx="4">
                  <c:v>Sprint-6</c:v>
                </c:pt>
              </c:strCache>
            </c:strRef>
          </c:cat>
          <c:val>
            <c:numRef>
              <c:f>Summary!$F$47:$F$51</c:f>
              <c:numCache>
                <c:formatCode>0.00%</c:formatCode>
                <c:ptCount val="5"/>
                <c:pt idx="0">
                  <c:v>0.72299999999999998</c:v>
                </c:pt>
                <c:pt idx="1">
                  <c:v>0.70299999999999996</c:v>
                </c:pt>
                <c:pt idx="2">
                  <c:v>0.69199999999999995</c:v>
                </c:pt>
                <c:pt idx="3">
                  <c:v>0.76200000000000001</c:v>
                </c:pt>
                <c:pt idx="4">
                  <c:v>0.80700000000000005</c:v>
                </c:pt>
              </c:numCache>
            </c:numRef>
          </c:val>
          <c:extLst>
            <c:ext xmlns:c16="http://schemas.microsoft.com/office/drawing/2014/chart" uri="{C3380CC4-5D6E-409C-BE32-E72D297353CC}">
              <c16:uniqueId val="{00000001-00EB-2A49-B52A-FC9BE79DED7D}"/>
            </c:ext>
          </c:extLst>
        </c:ser>
        <c:ser>
          <c:idx val="2"/>
          <c:order val="2"/>
          <c:tx>
            <c:strRef>
              <c:f>Summary!$G$1</c:f>
              <c:strCache>
                <c:ptCount val="1"/>
                <c:pt idx="0">
                  <c:v>Automated acceptance test coverage (%)</c:v>
                </c:pt>
              </c:strCache>
            </c:strRef>
          </c:tx>
          <c:spPr>
            <a:solidFill>
              <a:srgbClr val="FFD320"/>
            </a:solidFill>
            <a:ln w="0">
              <a:noFill/>
            </a:ln>
          </c:spPr>
          <c:invertIfNegative val="0"/>
          <c:dLbls>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Summary!$B$47:$B$51</c:f>
              <c:strCache>
                <c:ptCount val="5"/>
                <c:pt idx="0">
                  <c:v>Sprint-2</c:v>
                </c:pt>
                <c:pt idx="1">
                  <c:v>Sprint-3</c:v>
                </c:pt>
                <c:pt idx="2">
                  <c:v>Sprint-4</c:v>
                </c:pt>
                <c:pt idx="3">
                  <c:v>Sprint-5</c:v>
                </c:pt>
                <c:pt idx="4">
                  <c:v>Sprint-6</c:v>
                </c:pt>
              </c:strCache>
            </c:strRef>
          </c:cat>
          <c:val>
            <c:numRef>
              <c:f>Summary!$G$47:$G$51</c:f>
              <c:numCache>
                <c:formatCode>0.00%</c:formatCode>
                <c:ptCount val="5"/>
                <c:pt idx="0">
                  <c:v>0.05</c:v>
                </c:pt>
                <c:pt idx="1">
                  <c:v>2.8571428571428574E-2</c:v>
                </c:pt>
                <c:pt idx="2">
                  <c:v>0.41666666666666669</c:v>
                </c:pt>
                <c:pt idx="3">
                  <c:v>0.59259740259740268</c:v>
                </c:pt>
                <c:pt idx="4">
                  <c:v>0.43231292517006803</c:v>
                </c:pt>
              </c:numCache>
            </c:numRef>
          </c:val>
          <c:extLst>
            <c:ext xmlns:c16="http://schemas.microsoft.com/office/drawing/2014/chart" uri="{C3380CC4-5D6E-409C-BE32-E72D297353CC}">
              <c16:uniqueId val="{00000002-00EB-2A49-B52A-FC9BE79DED7D}"/>
            </c:ext>
          </c:extLst>
        </c:ser>
        <c:ser>
          <c:idx val="3"/>
          <c:order val="3"/>
          <c:tx>
            <c:strRef>
              <c:f>Summary!$I$1</c:f>
              <c:strCache>
                <c:ptCount val="1"/>
                <c:pt idx="0">
                  <c:v>Manual acceptance test coverage(%)</c:v>
                </c:pt>
              </c:strCache>
            </c:strRef>
          </c:tx>
          <c:spPr>
            <a:solidFill>
              <a:srgbClr val="7E0021"/>
            </a:solidFill>
            <a:ln w="0">
              <a:noFill/>
            </a:ln>
          </c:spPr>
          <c:invertIfNegative val="0"/>
          <c:dLbls>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Summary!$B$47:$B$51</c:f>
              <c:strCache>
                <c:ptCount val="5"/>
                <c:pt idx="0">
                  <c:v>Sprint-2</c:v>
                </c:pt>
                <c:pt idx="1">
                  <c:v>Sprint-3</c:v>
                </c:pt>
                <c:pt idx="2">
                  <c:v>Sprint-4</c:v>
                </c:pt>
                <c:pt idx="3">
                  <c:v>Sprint-5</c:v>
                </c:pt>
                <c:pt idx="4">
                  <c:v>Sprint-6</c:v>
                </c:pt>
              </c:strCache>
            </c:strRef>
          </c:cat>
          <c:val>
            <c:numRef>
              <c:f>Summary!$I$47:$I$51</c:f>
              <c:numCache>
                <c:formatCode>0.00%</c:formatCode>
                <c:ptCount val="5"/>
                <c:pt idx="0">
                  <c:v>0</c:v>
                </c:pt>
                <c:pt idx="1">
                  <c:v>0</c:v>
                </c:pt>
                <c:pt idx="2">
                  <c:v>0.31666666666666665</c:v>
                </c:pt>
                <c:pt idx="3">
                  <c:v>0.4</c:v>
                </c:pt>
                <c:pt idx="4">
                  <c:v>0.40476190476190471</c:v>
                </c:pt>
              </c:numCache>
            </c:numRef>
          </c:val>
          <c:extLst>
            <c:ext xmlns:c16="http://schemas.microsoft.com/office/drawing/2014/chart" uri="{C3380CC4-5D6E-409C-BE32-E72D297353CC}">
              <c16:uniqueId val="{00000003-00EB-2A49-B52A-FC9BE79DED7D}"/>
            </c:ext>
          </c:extLst>
        </c:ser>
        <c:ser>
          <c:idx val="4"/>
          <c:order val="4"/>
          <c:tx>
            <c:strRef>
              <c:f>Summary!$J$1</c:f>
              <c:strCache>
                <c:ptCount val="1"/>
                <c:pt idx="0">
                  <c:v>Overall acceptance test coverage (%)</c:v>
                </c:pt>
              </c:strCache>
            </c:strRef>
          </c:tx>
          <c:spPr>
            <a:solidFill>
              <a:srgbClr val="83CAFF"/>
            </a:solidFill>
            <a:ln w="0">
              <a:noFill/>
            </a:ln>
          </c:spPr>
          <c:invertIfNegative val="0"/>
          <c:dLbls>
            <c:spPr>
              <a:noFill/>
              <a:ln>
                <a:noFill/>
              </a:ln>
              <a:effectLst/>
            </c:spPr>
            <c:txPr>
              <a:bodyPr wrap="non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Summary!$B$47:$B$51</c:f>
              <c:strCache>
                <c:ptCount val="5"/>
                <c:pt idx="0">
                  <c:v>Sprint-2</c:v>
                </c:pt>
                <c:pt idx="1">
                  <c:v>Sprint-3</c:v>
                </c:pt>
                <c:pt idx="2">
                  <c:v>Sprint-4</c:v>
                </c:pt>
                <c:pt idx="3">
                  <c:v>Sprint-5</c:v>
                </c:pt>
                <c:pt idx="4">
                  <c:v>Sprint-6</c:v>
                </c:pt>
              </c:strCache>
            </c:strRef>
          </c:cat>
          <c:val>
            <c:numRef>
              <c:f>Summary!$J$47:$J$51</c:f>
              <c:numCache>
                <c:formatCode>0.00%</c:formatCode>
                <c:ptCount val="5"/>
                <c:pt idx="0">
                  <c:v>0.05</c:v>
                </c:pt>
                <c:pt idx="1">
                  <c:v>2.8571428571428574E-2</c:v>
                </c:pt>
                <c:pt idx="2">
                  <c:v>0.62222222222222223</c:v>
                </c:pt>
                <c:pt idx="3">
                  <c:v>0.69714285714285718</c:v>
                </c:pt>
                <c:pt idx="4">
                  <c:v>0.65850340136054419</c:v>
                </c:pt>
              </c:numCache>
            </c:numRef>
          </c:val>
          <c:extLst>
            <c:ext xmlns:c16="http://schemas.microsoft.com/office/drawing/2014/chart" uri="{C3380CC4-5D6E-409C-BE32-E72D297353CC}">
              <c16:uniqueId val="{00000004-00EB-2A49-B52A-FC9BE79DED7D}"/>
            </c:ext>
          </c:extLst>
        </c:ser>
        <c:dLbls>
          <c:showLegendKey val="0"/>
          <c:showVal val="0"/>
          <c:showCatName val="0"/>
          <c:showSerName val="0"/>
          <c:showPercent val="0"/>
          <c:showBubbleSize val="0"/>
        </c:dLbls>
        <c:gapWidth val="100"/>
        <c:axId val="93990053"/>
        <c:axId val="92461079"/>
      </c:barChart>
      <c:lineChart>
        <c:grouping val="standard"/>
        <c:varyColors val="0"/>
        <c:ser>
          <c:idx val="5"/>
          <c:order val="5"/>
          <c:tx>
            <c:strRef>
              <c:f>Summary!$L$1</c:f>
              <c:strCache>
                <c:ptCount val="1"/>
                <c:pt idx="0">
                  <c:v>Passed Story Points (%)</c:v>
                </c:pt>
              </c:strCache>
            </c:strRef>
          </c:tx>
          <c:spPr>
            <a:ln w="28800">
              <a:solidFill>
                <a:srgbClr val="579D1C"/>
              </a:solidFill>
              <a:round/>
            </a:ln>
          </c:spPr>
          <c:marker>
            <c:symbol val="none"/>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Summary!$B$47:$B$51</c:f>
              <c:strCache>
                <c:ptCount val="5"/>
                <c:pt idx="0">
                  <c:v>Sprint-2</c:v>
                </c:pt>
                <c:pt idx="1">
                  <c:v>Sprint-3</c:v>
                </c:pt>
                <c:pt idx="2">
                  <c:v>Sprint-4</c:v>
                </c:pt>
                <c:pt idx="3">
                  <c:v>Sprint-5</c:v>
                </c:pt>
                <c:pt idx="4">
                  <c:v>Sprint-6</c:v>
                </c:pt>
              </c:strCache>
            </c:strRef>
          </c:cat>
          <c:val>
            <c:numRef>
              <c:f>Summary!$L$47:$L$51</c:f>
              <c:numCache>
                <c:formatCode>0.00%</c:formatCode>
                <c:ptCount val="5"/>
                <c:pt idx="0">
                  <c:v>0</c:v>
                </c:pt>
                <c:pt idx="1">
                  <c:v>8.681318681318681E-2</c:v>
                </c:pt>
                <c:pt idx="2">
                  <c:v>0.40259740259740262</c:v>
                </c:pt>
                <c:pt idx="3">
                  <c:v>0.80952380952380953</c:v>
                </c:pt>
                <c:pt idx="4">
                  <c:v>0.88059701492537312</c:v>
                </c:pt>
              </c:numCache>
            </c:numRef>
          </c:val>
          <c:smooth val="0"/>
          <c:extLst>
            <c:ext xmlns:c16="http://schemas.microsoft.com/office/drawing/2014/chart" uri="{C3380CC4-5D6E-409C-BE32-E72D297353CC}">
              <c16:uniqueId val="{00000005-00EB-2A49-B52A-FC9BE79DED7D}"/>
            </c:ext>
          </c:extLst>
        </c:ser>
        <c:dLbls>
          <c:showLegendKey val="0"/>
          <c:showVal val="0"/>
          <c:showCatName val="0"/>
          <c:showSerName val="0"/>
          <c:showPercent val="0"/>
          <c:showBubbleSize val="0"/>
        </c:dLbls>
        <c:hiLowLines>
          <c:spPr>
            <a:ln w="0">
              <a:noFill/>
            </a:ln>
          </c:spPr>
        </c:hiLowLines>
        <c:marker val="1"/>
        <c:smooth val="0"/>
        <c:axId val="93990053"/>
        <c:axId val="92461079"/>
      </c:lineChart>
      <c:catAx>
        <c:axId val="93990053"/>
        <c:scaling>
          <c:orientation val="minMax"/>
        </c:scaling>
        <c:delete val="0"/>
        <c:axPos val="b"/>
        <c:numFmt formatCode="General" sourceLinked="0"/>
        <c:majorTickMark val="out"/>
        <c:minorTickMark val="none"/>
        <c:tickLblPos val="nextTo"/>
        <c:spPr>
          <a:ln w="3240">
            <a:solidFill>
              <a:srgbClr val="A5A5A5"/>
            </a:solidFill>
            <a:round/>
          </a:ln>
        </c:spPr>
        <c:txPr>
          <a:bodyPr/>
          <a:lstStyle/>
          <a:p>
            <a:pPr>
              <a:defRPr lang="en-GB" sz="1000" b="0" strike="noStrike" spc="-1">
                <a:solidFill>
                  <a:srgbClr val="000000"/>
                </a:solidFill>
                <a:latin typeface="Arial"/>
              </a:defRPr>
            </a:pPr>
            <a:endParaRPr lang="en-US"/>
          </a:p>
        </c:txPr>
        <c:crossAx val="92461079"/>
        <c:crosses val="autoZero"/>
        <c:auto val="1"/>
        <c:lblAlgn val="ctr"/>
        <c:lblOffset val="100"/>
        <c:noMultiLvlLbl val="0"/>
      </c:catAx>
      <c:valAx>
        <c:axId val="92461079"/>
        <c:scaling>
          <c:orientation val="minMax"/>
        </c:scaling>
        <c:delete val="0"/>
        <c:axPos val="l"/>
        <c:majorGridlines>
          <c:spPr>
            <a:ln w="3240">
              <a:solidFill>
                <a:srgbClr val="A5A5A5"/>
              </a:solidFill>
              <a:round/>
            </a:ln>
          </c:spPr>
        </c:majorGridlines>
        <c:numFmt formatCode="0%" sourceLinked="0"/>
        <c:majorTickMark val="out"/>
        <c:minorTickMark val="none"/>
        <c:tickLblPos val="nextTo"/>
        <c:spPr>
          <a:ln w="3240">
            <a:solidFill>
              <a:srgbClr val="A5A5A5"/>
            </a:solidFill>
            <a:round/>
          </a:ln>
        </c:spPr>
        <c:txPr>
          <a:bodyPr/>
          <a:lstStyle/>
          <a:p>
            <a:pPr>
              <a:defRPr lang="en-GB" sz="1000" b="0" strike="noStrike" spc="-1">
                <a:solidFill>
                  <a:srgbClr val="000000"/>
                </a:solidFill>
                <a:latin typeface="Arial"/>
              </a:defRPr>
            </a:pPr>
            <a:endParaRPr lang="en-US"/>
          </a:p>
        </c:txPr>
        <c:crossAx val="93990053"/>
        <c:crosses val="autoZero"/>
        <c:crossBetween val="between"/>
      </c:valAx>
      <c:spPr>
        <a:noFill/>
        <a:ln w="0">
          <a:solidFill>
            <a:srgbClr val="B3B3B3"/>
          </a:solidFill>
        </a:ln>
      </c:spPr>
    </c:plotArea>
    <c:legend>
      <c:legendPos val="b"/>
      <c:overlay val="0"/>
      <c:spPr>
        <a:noFill/>
        <a:ln w="0">
          <a:noFill/>
        </a:ln>
      </c:spPr>
      <c:txPr>
        <a:bodyPr/>
        <a:lstStyle/>
        <a:p>
          <a:pPr>
            <a:defRPr lang="en-GB" sz="1000" b="0" strike="noStrike" spc="-1">
              <a:solidFill>
                <a:srgbClr val="000000"/>
              </a:solidFill>
              <a:latin typeface="Arial"/>
            </a:defRPr>
          </a:pPr>
          <a:endParaRPr lang="en-US"/>
        </a:p>
      </c:txPr>
    </c:legend>
    <c:plotVisOnly val="1"/>
    <c:dispBlanksAs val="gap"/>
    <c:showDLblsOverMax val="1"/>
  </c:chart>
  <c:spPr>
    <a:solidFill>
      <a:srgbClr val="FFFFFF"/>
    </a:solidFill>
    <a:ln w="9360">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c:style val="2"/>
  <c:chart>
    <c:title>
      <c:tx>
        <c:rich>
          <a:bodyPr rot="0"/>
          <a:lstStyle/>
          <a:p>
            <a:pPr>
              <a:defRPr lang="en-GB" sz="1300" b="0" strike="noStrike" spc="-1">
                <a:solidFill>
                  <a:srgbClr val="000000"/>
                </a:solidFill>
                <a:latin typeface="Arial"/>
              </a:defRPr>
            </a:pPr>
            <a:r>
              <a:rPr lang="en-GB" sz="1300" b="0" strike="noStrike" spc="-1">
                <a:solidFill>
                  <a:srgbClr val="000000"/>
                </a:solidFill>
                <a:latin typeface="Arial"/>
              </a:rPr>
              <a:t>Team B</a:t>
            </a:r>
          </a:p>
        </c:rich>
      </c:tx>
      <c:layout>
        <c:manualLayout>
          <c:xMode val="edge"/>
          <c:yMode val="edge"/>
          <c:x val="0.45091779728651199"/>
          <c:y val="4.6662346079066802E-2"/>
        </c:manualLayout>
      </c:layout>
      <c:overlay val="0"/>
      <c:spPr>
        <a:noFill/>
        <a:ln w="0">
          <a:noFill/>
        </a:ln>
      </c:spPr>
    </c:title>
    <c:autoTitleDeleted val="0"/>
    <c:plotArea>
      <c:layout>
        <c:manualLayout>
          <c:layoutTarget val="inner"/>
          <c:xMode val="edge"/>
          <c:yMode val="edge"/>
          <c:x val="8.7219245239995399E-2"/>
          <c:y val="5.1090948368978199E-2"/>
          <c:w val="0.91221069433359903"/>
          <c:h val="0.77241304817455203"/>
        </c:manualLayout>
      </c:layout>
      <c:lineChart>
        <c:grouping val="standard"/>
        <c:varyColors val="0"/>
        <c:ser>
          <c:idx val="0"/>
          <c:order val="0"/>
          <c:tx>
            <c:strRef>
              <c:f>Hours_per_tag!$L$1:$L$1</c:f>
              <c:strCache>
                <c:ptCount val="1"/>
                <c:pt idx="0">
                  <c:v>Story points passed (%)</c:v>
                </c:pt>
              </c:strCache>
            </c:strRef>
          </c:tx>
          <c:spPr>
            <a:ln w="28800">
              <a:solidFill>
                <a:srgbClr val="004586"/>
              </a:solidFill>
              <a:round/>
            </a:ln>
          </c:spPr>
          <c:marker>
            <c:symbol val="square"/>
            <c:size val="8"/>
            <c:spPr>
              <a:solidFill>
                <a:srgbClr val="004586"/>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Hours_per_tag!$L$7:$L$11</c:f>
              <c:numCache>
                <c:formatCode>0.00%</c:formatCode>
                <c:ptCount val="5"/>
                <c:pt idx="0">
                  <c:v>0.14545454545454545</c:v>
                </c:pt>
                <c:pt idx="1">
                  <c:v>0</c:v>
                </c:pt>
                <c:pt idx="2">
                  <c:v>0.56756756756756754</c:v>
                </c:pt>
                <c:pt idx="3">
                  <c:v>0.8</c:v>
                </c:pt>
                <c:pt idx="4">
                  <c:v>0.82978723404255317</c:v>
                </c:pt>
              </c:numCache>
            </c:numRef>
          </c:val>
          <c:smooth val="0"/>
          <c:extLst>
            <c:ext xmlns:c16="http://schemas.microsoft.com/office/drawing/2014/chart" uri="{C3380CC4-5D6E-409C-BE32-E72D297353CC}">
              <c16:uniqueId val="{00000000-FBE9-164D-9D3F-AB3C715DD859}"/>
            </c:ext>
          </c:extLst>
        </c:ser>
        <c:ser>
          <c:idx val="1"/>
          <c:order val="1"/>
          <c:tx>
            <c:strRef>
              <c:f>Hours_per_tag!$K$1:$K$1</c:f>
              <c:strCache>
                <c:ptCount val="1"/>
                <c:pt idx="0">
                  <c:v>Fix effort %</c:v>
                </c:pt>
              </c:strCache>
            </c:strRef>
          </c:tx>
          <c:spPr>
            <a:ln w="28800">
              <a:solidFill>
                <a:srgbClr val="FF420E"/>
              </a:solidFill>
              <a:round/>
            </a:ln>
          </c:spPr>
          <c:marker>
            <c:symbol val="diamond"/>
            <c:size val="8"/>
            <c:spPr>
              <a:solidFill>
                <a:srgbClr val="FF420E"/>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Hours_per_tag!$K$7:$K$11</c:f>
              <c:numCache>
                <c:formatCode>0.00%</c:formatCode>
                <c:ptCount val="5"/>
                <c:pt idx="0">
                  <c:v>0.11391276147235285</c:v>
                </c:pt>
                <c:pt idx="1">
                  <c:v>9.8243882689339188E-2</c:v>
                </c:pt>
                <c:pt idx="2">
                  <c:v>0.18911307571652644</c:v>
                </c:pt>
                <c:pt idx="3">
                  <c:v>0.15041472372384765</c:v>
                </c:pt>
                <c:pt idx="4">
                  <c:v>0.15977085417559916</c:v>
                </c:pt>
              </c:numCache>
            </c:numRef>
          </c:val>
          <c:smooth val="0"/>
          <c:extLst>
            <c:ext xmlns:c16="http://schemas.microsoft.com/office/drawing/2014/chart" uri="{C3380CC4-5D6E-409C-BE32-E72D297353CC}">
              <c16:uniqueId val="{00000001-FBE9-164D-9D3F-AB3C715DD859}"/>
            </c:ext>
          </c:extLst>
        </c:ser>
        <c:ser>
          <c:idx val="2"/>
          <c:order val="2"/>
          <c:tx>
            <c:strRef>
              <c:f>Hours_per_tag!$J$1:$J$1</c:f>
              <c:strCache>
                <c:ptCount val="1"/>
                <c:pt idx="0">
                  <c:v>Manual test effort %</c:v>
                </c:pt>
              </c:strCache>
            </c:strRef>
          </c:tx>
          <c:spPr>
            <a:ln w="28800">
              <a:solidFill>
                <a:srgbClr val="FFD320"/>
              </a:solidFill>
              <a:round/>
            </a:ln>
          </c:spPr>
          <c:marker>
            <c:symbol val="triangle"/>
            <c:size val="8"/>
            <c:spPr>
              <a:solidFill>
                <a:srgbClr val="FFD320"/>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Hours_per_tag!$J$7:$J$11</c:f>
              <c:numCache>
                <c:formatCode>0.00%</c:formatCode>
                <c:ptCount val="5"/>
                <c:pt idx="0">
                  <c:v>1.6215339711366954E-2</c:v>
                </c:pt>
                <c:pt idx="1">
                  <c:v>1.2019534907259813E-2</c:v>
                </c:pt>
                <c:pt idx="2">
                  <c:v>2.4418936261229145E-2</c:v>
                </c:pt>
                <c:pt idx="3">
                  <c:v>1.3755347391298351E-3</c:v>
                </c:pt>
                <c:pt idx="4">
                  <c:v>0</c:v>
                </c:pt>
              </c:numCache>
            </c:numRef>
          </c:val>
          <c:smooth val="0"/>
          <c:extLst>
            <c:ext xmlns:c16="http://schemas.microsoft.com/office/drawing/2014/chart" uri="{C3380CC4-5D6E-409C-BE32-E72D297353CC}">
              <c16:uniqueId val="{00000002-FBE9-164D-9D3F-AB3C715DD859}"/>
            </c:ext>
          </c:extLst>
        </c:ser>
        <c:ser>
          <c:idx val="3"/>
          <c:order val="3"/>
          <c:tx>
            <c:strRef>
              <c:f>Hours_per_tag!$H$1:$H$1</c:f>
              <c:strCache>
                <c:ptCount val="1"/>
                <c:pt idx="0">
                  <c:v>Implementation effort %</c:v>
                </c:pt>
              </c:strCache>
            </c:strRef>
          </c:tx>
          <c:spPr>
            <a:ln w="28800">
              <a:solidFill>
                <a:srgbClr val="7E0021"/>
              </a:solidFill>
              <a:round/>
            </a:ln>
          </c:spPr>
          <c:marker>
            <c:symbol val="triangle"/>
            <c:size val="8"/>
            <c:spPr>
              <a:solidFill>
                <a:srgbClr val="7E0021"/>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Hours_per_tag!$H$7:$H$11</c:f>
              <c:numCache>
                <c:formatCode>0.00%</c:formatCode>
                <c:ptCount val="5"/>
                <c:pt idx="0">
                  <c:v>0.31989261841702343</c:v>
                </c:pt>
                <c:pt idx="1">
                  <c:v>0.18250714846023422</c:v>
                </c:pt>
                <c:pt idx="2">
                  <c:v>0.37786967061172111</c:v>
                </c:pt>
                <c:pt idx="3">
                  <c:v>0.3317789790781166</c:v>
                </c:pt>
                <c:pt idx="4">
                  <c:v>0.39177504644847794</c:v>
                </c:pt>
              </c:numCache>
            </c:numRef>
          </c:val>
          <c:smooth val="0"/>
          <c:extLst>
            <c:ext xmlns:c16="http://schemas.microsoft.com/office/drawing/2014/chart" uri="{C3380CC4-5D6E-409C-BE32-E72D297353CC}">
              <c16:uniqueId val="{00000003-FBE9-164D-9D3F-AB3C715DD859}"/>
            </c:ext>
          </c:extLst>
        </c:ser>
        <c:ser>
          <c:idx val="4"/>
          <c:order val="4"/>
          <c:tx>
            <c:strRef>
              <c:f>Hours_per_tag!$Q$1:$Q$1</c:f>
              <c:strCache>
                <c:ptCount val="1"/>
                <c:pt idx="0">
                  <c:v>Total redeemed points</c:v>
                </c:pt>
              </c:strCache>
            </c:strRef>
          </c:tx>
          <c:spPr>
            <a:ln w="28800">
              <a:solidFill>
                <a:srgbClr val="579D1C"/>
              </a:solidFill>
              <a:round/>
            </a:ln>
          </c:spPr>
          <c:marker>
            <c:symbol val="triangle"/>
            <c:size val="8"/>
            <c:spPr>
              <a:solidFill>
                <a:srgbClr val="579D1C"/>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Hours_per_tag!$Q$7:$Q$11</c:f>
              <c:numCache>
                <c:formatCode>0.00%</c:formatCode>
                <c:ptCount val="5"/>
                <c:pt idx="0">
                  <c:v>0</c:v>
                </c:pt>
                <c:pt idx="1">
                  <c:v>0.29850746268656714</c:v>
                </c:pt>
                <c:pt idx="2">
                  <c:v>0.21621621621621623</c:v>
                </c:pt>
                <c:pt idx="3">
                  <c:v>0.31707317073170732</c:v>
                </c:pt>
                <c:pt idx="4">
                  <c:v>0</c:v>
                </c:pt>
              </c:numCache>
            </c:numRef>
          </c:val>
          <c:smooth val="0"/>
          <c:extLst>
            <c:ext xmlns:c16="http://schemas.microsoft.com/office/drawing/2014/chart" uri="{C3380CC4-5D6E-409C-BE32-E72D297353CC}">
              <c16:uniqueId val="{00000004-FBE9-164D-9D3F-AB3C715DD859}"/>
            </c:ext>
          </c:extLst>
        </c:ser>
        <c:dLbls>
          <c:showLegendKey val="0"/>
          <c:showVal val="0"/>
          <c:showCatName val="0"/>
          <c:showSerName val="0"/>
          <c:showPercent val="0"/>
          <c:showBubbleSize val="0"/>
        </c:dLbls>
        <c:hiLowLines>
          <c:spPr>
            <a:ln w="0">
              <a:noFill/>
            </a:ln>
          </c:spPr>
        </c:hiLowLines>
        <c:marker val="1"/>
        <c:smooth val="0"/>
        <c:axId val="14235302"/>
        <c:axId val="62359595"/>
      </c:lineChart>
      <c:catAx>
        <c:axId val="14235302"/>
        <c:scaling>
          <c:orientation val="minMax"/>
        </c:scaling>
        <c:delete val="0"/>
        <c:axPos val="b"/>
        <c:numFmt formatCode="General" sourceLinked="0"/>
        <c:majorTickMark val="out"/>
        <c:minorTickMark val="none"/>
        <c:tickLblPos val="nextTo"/>
        <c:spPr>
          <a:ln w="0">
            <a:solidFill>
              <a:srgbClr val="B3B3B3"/>
            </a:solidFill>
          </a:ln>
        </c:spPr>
        <c:txPr>
          <a:bodyPr/>
          <a:lstStyle/>
          <a:p>
            <a:pPr>
              <a:defRPr lang="en-GB" sz="1000" b="0" strike="noStrike" spc="-1">
                <a:solidFill>
                  <a:srgbClr val="000000"/>
                </a:solidFill>
                <a:latin typeface="Arial"/>
              </a:defRPr>
            </a:pPr>
            <a:endParaRPr lang="en-US"/>
          </a:p>
        </c:txPr>
        <c:crossAx val="62359595"/>
        <c:crosses val="autoZero"/>
        <c:auto val="1"/>
        <c:lblAlgn val="ctr"/>
        <c:lblOffset val="100"/>
        <c:noMultiLvlLbl val="0"/>
      </c:catAx>
      <c:valAx>
        <c:axId val="62359595"/>
        <c:scaling>
          <c:orientation val="minMax"/>
          <c:max val="1"/>
        </c:scaling>
        <c:delete val="0"/>
        <c:axPos val="l"/>
        <c:majorGridlines>
          <c:spPr>
            <a:ln w="0">
              <a:solidFill>
                <a:srgbClr val="B3B3B3"/>
              </a:solidFill>
            </a:ln>
          </c:spPr>
        </c:majorGridlines>
        <c:numFmt formatCode="0%" sourceLinked="0"/>
        <c:majorTickMark val="out"/>
        <c:minorTickMark val="none"/>
        <c:tickLblPos val="nextTo"/>
        <c:spPr>
          <a:ln w="0">
            <a:solidFill>
              <a:srgbClr val="B3B3B3"/>
            </a:solidFill>
          </a:ln>
        </c:spPr>
        <c:txPr>
          <a:bodyPr/>
          <a:lstStyle/>
          <a:p>
            <a:pPr>
              <a:defRPr lang="en-GB" sz="1000" b="0" strike="noStrike" spc="-1">
                <a:solidFill>
                  <a:srgbClr val="000000"/>
                </a:solidFill>
                <a:latin typeface="Arial"/>
              </a:defRPr>
            </a:pPr>
            <a:endParaRPr lang="en-US"/>
          </a:p>
        </c:txPr>
        <c:crossAx val="14235302"/>
        <c:crosses val="autoZero"/>
        <c:crossBetween val="midCat"/>
      </c:valAx>
      <c:spPr>
        <a:noFill/>
        <a:ln w="0">
          <a:solidFill>
            <a:srgbClr val="B3B3B3"/>
          </a:solidFill>
        </a:ln>
      </c:spPr>
    </c:plotArea>
    <c:legend>
      <c:legendPos val="b"/>
      <c:layout>
        <c:manualLayout>
          <c:xMode val="edge"/>
          <c:yMode val="edge"/>
          <c:x val="0.103128222756961"/>
          <c:y val="0.118430951101558"/>
          <c:w val="0.53767260642869397"/>
          <c:h val="0.11769131556319901"/>
        </c:manualLayout>
      </c:layout>
      <c:overlay val="0"/>
      <c:spPr>
        <a:noFill/>
        <a:ln w="0">
          <a:noFill/>
        </a:ln>
      </c:spPr>
      <c:txPr>
        <a:bodyPr/>
        <a:lstStyle/>
        <a:p>
          <a:pPr>
            <a:defRPr lang="en-GB" sz="1000" b="0" strike="noStrike" spc="-1">
              <a:solidFill>
                <a:srgbClr val="000000"/>
              </a:solidFill>
              <a:latin typeface="Arial"/>
            </a:defRPr>
          </a:pPr>
          <a:endParaRPr lang="en-US"/>
        </a:p>
      </c:txPr>
    </c:legend>
    <c:plotVisOnly val="1"/>
    <c:dispBlanksAs val="gap"/>
    <c:showDLblsOverMax val="1"/>
  </c:chart>
  <c:spPr>
    <a:solidFill>
      <a:srgbClr val="FFFFFF"/>
    </a:solidFill>
    <a:ln w="0">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7"/>
          <c:order val="0"/>
          <c:tx>
            <c:strRef>
              <c:f>Summary!$N$66</c:f>
              <c:strCache>
                <c:ptCount val="1"/>
                <c:pt idx="0">
                  <c:v>Team A</c:v>
                </c:pt>
              </c:strCache>
            </c:strRef>
          </c:tx>
          <c:spPr>
            <a:ln w="22225" cap="rnd">
              <a:solidFill>
                <a:schemeClr val="accent2">
                  <a:lumMod val="60000"/>
                </a:schemeClr>
              </a:solidFill>
              <a:prstDash val="lgDashDot"/>
              <a:round/>
            </a:ln>
            <a:effectLst/>
          </c:spPr>
          <c:marker>
            <c:symbol val="dot"/>
            <c:size val="6"/>
            <c:spPr>
              <a:solidFill>
                <a:schemeClr val="accent2">
                  <a:lumMod val="60000"/>
                </a:schemeClr>
              </a:solidFill>
              <a:ln w="9525">
                <a:solidFill>
                  <a:schemeClr val="accent2">
                    <a:lumMod val="60000"/>
                  </a:schemeClr>
                </a:solidFill>
                <a:round/>
              </a:ln>
              <a:effectLst/>
            </c:spPr>
          </c:marker>
          <c:cat>
            <c:strRef>
              <c:f>Summary!$B$2:$B$6</c:f>
              <c:strCache>
                <c:ptCount val="5"/>
                <c:pt idx="0">
                  <c:v>Sprint-2</c:v>
                </c:pt>
                <c:pt idx="1">
                  <c:v>Sprint-3</c:v>
                </c:pt>
                <c:pt idx="2">
                  <c:v>Sprint-4</c:v>
                </c:pt>
                <c:pt idx="3">
                  <c:v>Sprint-5</c:v>
                </c:pt>
                <c:pt idx="4">
                  <c:v>Sprint-6</c:v>
                </c:pt>
              </c:strCache>
            </c:strRef>
          </c:cat>
          <c:val>
            <c:numRef>
              <c:f>Summary!$G$47:$G$51</c:f>
              <c:numCache>
                <c:formatCode>0.00%</c:formatCode>
                <c:ptCount val="5"/>
                <c:pt idx="0">
                  <c:v>0.05</c:v>
                </c:pt>
                <c:pt idx="1">
                  <c:v>2.8571428571428574E-2</c:v>
                </c:pt>
                <c:pt idx="2">
                  <c:v>0.41666666666666669</c:v>
                </c:pt>
                <c:pt idx="3">
                  <c:v>0.59259740259740268</c:v>
                </c:pt>
                <c:pt idx="4">
                  <c:v>0.43231292517006803</c:v>
                </c:pt>
              </c:numCache>
            </c:numRef>
          </c:val>
          <c:smooth val="0"/>
          <c:extLst>
            <c:ext xmlns:c16="http://schemas.microsoft.com/office/drawing/2014/chart" uri="{C3380CC4-5D6E-409C-BE32-E72D297353CC}">
              <c16:uniqueId val="{00000007-EB9A-124C-B106-165910249AAC}"/>
            </c:ext>
          </c:extLst>
        </c:ser>
        <c:ser>
          <c:idx val="0"/>
          <c:order val="1"/>
          <c:tx>
            <c:strRef>
              <c:f>Summary!$N$59</c:f>
              <c:strCache>
                <c:ptCount val="1"/>
                <c:pt idx="0">
                  <c:v>Team B</c:v>
                </c:pt>
              </c:strCache>
            </c:strRef>
          </c:tx>
          <c:spPr>
            <a:ln w="31750" cap="rnd">
              <a:solidFill>
                <a:schemeClr val="accent1"/>
              </a:solidFill>
              <a:prstDash val="dashDot"/>
              <a:round/>
            </a:ln>
            <a:effectLst/>
          </c:spPr>
          <c:marker>
            <c:symbol val="diamond"/>
            <c:size val="6"/>
            <c:spPr>
              <a:solidFill>
                <a:schemeClr val="accent1"/>
              </a:solidFill>
              <a:ln w="9525">
                <a:solidFill>
                  <a:schemeClr val="accent1"/>
                </a:solidFill>
                <a:round/>
              </a:ln>
              <a:effectLst/>
            </c:spPr>
          </c:marker>
          <c:cat>
            <c:strRef>
              <c:f>Summary!$B$2:$B$6</c:f>
              <c:strCache>
                <c:ptCount val="5"/>
                <c:pt idx="0">
                  <c:v>Sprint-2</c:v>
                </c:pt>
                <c:pt idx="1">
                  <c:v>Sprint-3</c:v>
                </c:pt>
                <c:pt idx="2">
                  <c:v>Sprint-4</c:v>
                </c:pt>
                <c:pt idx="3">
                  <c:v>Sprint-5</c:v>
                </c:pt>
                <c:pt idx="4">
                  <c:v>Sprint-6</c:v>
                </c:pt>
              </c:strCache>
            </c:strRef>
          </c:cat>
          <c:val>
            <c:numRef>
              <c:f>Summary!$G$2:$G$6</c:f>
              <c:numCache>
                <c:formatCode>0.00%</c:formatCode>
                <c:ptCount val="5"/>
                <c:pt idx="0">
                  <c:v>0</c:v>
                </c:pt>
                <c:pt idx="1">
                  <c:v>4.6153846153846156E-2</c:v>
                </c:pt>
                <c:pt idx="2">
                  <c:v>0.06</c:v>
                </c:pt>
                <c:pt idx="3">
                  <c:v>0</c:v>
                </c:pt>
                <c:pt idx="4">
                  <c:v>0</c:v>
                </c:pt>
              </c:numCache>
            </c:numRef>
          </c:val>
          <c:smooth val="0"/>
          <c:extLst>
            <c:ext xmlns:c16="http://schemas.microsoft.com/office/drawing/2014/chart" uri="{C3380CC4-5D6E-409C-BE32-E72D297353CC}">
              <c16:uniqueId val="{00000000-EB9A-124C-B106-165910249AAC}"/>
            </c:ext>
          </c:extLst>
        </c:ser>
        <c:ser>
          <c:idx val="4"/>
          <c:order val="2"/>
          <c:tx>
            <c:strRef>
              <c:f>Summary!$N$63</c:f>
              <c:strCache>
                <c:ptCount val="1"/>
                <c:pt idx="0">
                  <c:v>Team C</c:v>
                </c:pt>
              </c:strCache>
            </c:strRef>
          </c:tx>
          <c:spPr>
            <a:ln w="22225" cap="rnd">
              <a:solidFill>
                <a:schemeClr val="accent5"/>
              </a:solidFill>
              <a:prstDash val="solid"/>
              <a:round/>
            </a:ln>
            <a:effectLst/>
          </c:spPr>
          <c:marker>
            <c:symbol val="star"/>
            <c:size val="6"/>
            <c:spPr>
              <a:noFill/>
              <a:ln w="9525">
                <a:solidFill>
                  <a:schemeClr val="accent5"/>
                </a:solidFill>
                <a:round/>
              </a:ln>
              <a:effectLst/>
            </c:spPr>
          </c:marker>
          <c:cat>
            <c:strRef>
              <c:f>Summary!$B$2:$B$6</c:f>
              <c:strCache>
                <c:ptCount val="5"/>
                <c:pt idx="0">
                  <c:v>Sprint-2</c:v>
                </c:pt>
                <c:pt idx="1">
                  <c:v>Sprint-3</c:v>
                </c:pt>
                <c:pt idx="2">
                  <c:v>Sprint-4</c:v>
                </c:pt>
                <c:pt idx="3">
                  <c:v>Sprint-5</c:v>
                </c:pt>
                <c:pt idx="4">
                  <c:v>Sprint-6</c:v>
                </c:pt>
              </c:strCache>
            </c:strRef>
          </c:cat>
          <c:val>
            <c:numRef>
              <c:f>Summary!$G$22:$G$26</c:f>
              <c:numCache>
                <c:formatCode>0.00%</c:formatCode>
                <c:ptCount val="5"/>
                <c:pt idx="0">
                  <c:v>0.04</c:v>
                </c:pt>
                <c:pt idx="1">
                  <c:v>0.45304761904761903</c:v>
                </c:pt>
                <c:pt idx="2">
                  <c:v>0.41775510204081634</c:v>
                </c:pt>
                <c:pt idx="3">
                  <c:v>0.33061224489795915</c:v>
                </c:pt>
                <c:pt idx="4">
                  <c:v>0.51984126984126988</c:v>
                </c:pt>
              </c:numCache>
            </c:numRef>
          </c:val>
          <c:smooth val="0"/>
          <c:extLst>
            <c:ext xmlns:c16="http://schemas.microsoft.com/office/drawing/2014/chart" uri="{C3380CC4-5D6E-409C-BE32-E72D297353CC}">
              <c16:uniqueId val="{00000004-EB9A-124C-B106-165910249AAC}"/>
            </c:ext>
          </c:extLst>
        </c:ser>
        <c:ser>
          <c:idx val="3"/>
          <c:order val="3"/>
          <c:tx>
            <c:strRef>
              <c:f>Summary!$N$62</c:f>
              <c:strCache>
                <c:ptCount val="1"/>
                <c:pt idx="0">
                  <c:v>Team D</c:v>
                </c:pt>
              </c:strCache>
            </c:strRef>
          </c:tx>
          <c:spPr>
            <a:ln w="22225" cap="rnd">
              <a:solidFill>
                <a:schemeClr val="accent4"/>
              </a:solidFill>
              <a:prstDash val="lgDash"/>
              <a:round/>
            </a:ln>
            <a:effectLst/>
          </c:spPr>
          <c:marker>
            <c:symbol val="x"/>
            <c:size val="6"/>
            <c:spPr>
              <a:noFill/>
              <a:ln w="9525">
                <a:solidFill>
                  <a:schemeClr val="accent4"/>
                </a:solidFill>
                <a:round/>
              </a:ln>
              <a:effectLst/>
            </c:spPr>
          </c:marker>
          <c:cat>
            <c:strRef>
              <c:f>Summary!$B$2:$B$6</c:f>
              <c:strCache>
                <c:ptCount val="5"/>
                <c:pt idx="0">
                  <c:v>Sprint-2</c:v>
                </c:pt>
                <c:pt idx="1">
                  <c:v>Sprint-3</c:v>
                </c:pt>
                <c:pt idx="2">
                  <c:v>Sprint-4</c:v>
                </c:pt>
                <c:pt idx="3">
                  <c:v>Sprint-5</c:v>
                </c:pt>
                <c:pt idx="4">
                  <c:v>Sprint-6</c:v>
                </c:pt>
              </c:strCache>
            </c:strRef>
          </c:cat>
          <c:val>
            <c:numRef>
              <c:f>Summary!$G$17:$G$21</c:f>
              <c:numCache>
                <c:formatCode>0.00%</c:formatCode>
                <c:ptCount val="5"/>
                <c:pt idx="0">
                  <c:v>3.0769230769230771E-2</c:v>
                </c:pt>
                <c:pt idx="1">
                  <c:v>0.3833333333333333</c:v>
                </c:pt>
                <c:pt idx="2">
                  <c:v>0.47727272727272735</c:v>
                </c:pt>
                <c:pt idx="3">
                  <c:v>0.33558441558441554</c:v>
                </c:pt>
                <c:pt idx="4">
                  <c:v>0</c:v>
                </c:pt>
              </c:numCache>
            </c:numRef>
          </c:val>
          <c:smooth val="0"/>
          <c:extLst>
            <c:ext xmlns:c16="http://schemas.microsoft.com/office/drawing/2014/chart" uri="{C3380CC4-5D6E-409C-BE32-E72D297353CC}">
              <c16:uniqueId val="{00000003-EB9A-124C-B106-165910249AAC}"/>
            </c:ext>
          </c:extLst>
        </c:ser>
        <c:ser>
          <c:idx val="6"/>
          <c:order val="4"/>
          <c:tx>
            <c:strRef>
              <c:f>Summary!$N$65</c:f>
              <c:strCache>
                <c:ptCount val="1"/>
                <c:pt idx="0">
                  <c:v>Team E</c:v>
                </c:pt>
              </c:strCache>
            </c:strRef>
          </c:tx>
          <c:spPr>
            <a:ln w="22225" cap="rnd">
              <a:solidFill>
                <a:schemeClr val="accent1">
                  <a:lumMod val="60000"/>
                </a:schemeClr>
              </a:solidFill>
              <a:prstDash val="sysDash"/>
              <a:round/>
            </a:ln>
            <a:effectLst/>
          </c:spPr>
          <c:marker>
            <c:symbol val="plus"/>
            <c:size val="6"/>
            <c:spPr>
              <a:noFill/>
              <a:ln w="9525">
                <a:solidFill>
                  <a:schemeClr val="accent1">
                    <a:lumMod val="60000"/>
                  </a:schemeClr>
                </a:solidFill>
                <a:round/>
              </a:ln>
              <a:effectLst/>
            </c:spPr>
          </c:marker>
          <c:cat>
            <c:strRef>
              <c:f>Summary!$B$2:$B$6</c:f>
              <c:strCache>
                <c:ptCount val="5"/>
                <c:pt idx="0">
                  <c:v>Sprint-2</c:v>
                </c:pt>
                <c:pt idx="1">
                  <c:v>Sprint-3</c:v>
                </c:pt>
                <c:pt idx="2">
                  <c:v>Sprint-4</c:v>
                </c:pt>
                <c:pt idx="3">
                  <c:v>Sprint-5</c:v>
                </c:pt>
                <c:pt idx="4">
                  <c:v>Sprint-6</c:v>
                </c:pt>
              </c:strCache>
            </c:strRef>
          </c:cat>
          <c:val>
            <c:numRef>
              <c:f>Summary!$G$42:$G$46</c:f>
              <c:numCache>
                <c:formatCode>0.00%</c:formatCode>
                <c:ptCount val="5"/>
                <c:pt idx="0">
                  <c:v>0</c:v>
                </c:pt>
                <c:pt idx="1">
                  <c:v>0</c:v>
                </c:pt>
                <c:pt idx="2">
                  <c:v>2.3333333333333331E-2</c:v>
                </c:pt>
                <c:pt idx="3">
                  <c:v>2.2727272727272728E-2</c:v>
                </c:pt>
                <c:pt idx="4">
                  <c:v>3.7037037037037035E-2</c:v>
                </c:pt>
              </c:numCache>
            </c:numRef>
          </c:val>
          <c:smooth val="0"/>
          <c:extLst>
            <c:ext xmlns:c16="http://schemas.microsoft.com/office/drawing/2014/chart" uri="{C3380CC4-5D6E-409C-BE32-E72D297353CC}">
              <c16:uniqueId val="{00000006-EB9A-124C-B106-165910249AAC}"/>
            </c:ext>
          </c:extLst>
        </c:ser>
        <c:ser>
          <c:idx val="5"/>
          <c:order val="5"/>
          <c:tx>
            <c:strRef>
              <c:f>Summary!$N$64</c:f>
              <c:strCache>
                <c:ptCount val="1"/>
                <c:pt idx="0">
                  <c:v>Team F</c:v>
                </c:pt>
              </c:strCache>
            </c:strRef>
          </c:tx>
          <c:spPr>
            <a:ln w="22225" cap="rnd">
              <a:solidFill>
                <a:schemeClr val="accent6"/>
              </a:solidFill>
              <a:prstDash val="lgDashDotDot"/>
              <a:round/>
            </a:ln>
            <a:effectLst/>
          </c:spPr>
          <c:marker>
            <c:symbol val="circle"/>
            <c:size val="6"/>
            <c:spPr>
              <a:solidFill>
                <a:schemeClr val="accent6"/>
              </a:solidFill>
              <a:ln w="9525">
                <a:solidFill>
                  <a:schemeClr val="accent6"/>
                </a:solidFill>
                <a:round/>
              </a:ln>
              <a:effectLst/>
            </c:spPr>
          </c:marker>
          <c:cat>
            <c:strRef>
              <c:f>Summary!$B$2:$B$6</c:f>
              <c:strCache>
                <c:ptCount val="5"/>
                <c:pt idx="0">
                  <c:v>Sprint-2</c:v>
                </c:pt>
                <c:pt idx="1">
                  <c:v>Sprint-3</c:v>
                </c:pt>
                <c:pt idx="2">
                  <c:v>Sprint-4</c:v>
                </c:pt>
                <c:pt idx="3">
                  <c:v>Sprint-5</c:v>
                </c:pt>
                <c:pt idx="4">
                  <c:v>Sprint-6</c:v>
                </c:pt>
              </c:strCache>
            </c:strRef>
          </c:cat>
          <c:val>
            <c:numRef>
              <c:f>Summary!$G$37:$G$41</c:f>
              <c:numCache>
                <c:formatCode>0.00%</c:formatCode>
                <c:ptCount val="5"/>
                <c:pt idx="0">
                  <c:v>0.26</c:v>
                </c:pt>
                <c:pt idx="1">
                  <c:v>0.25374149659863943</c:v>
                </c:pt>
                <c:pt idx="2">
                  <c:v>0.21577380952380953</c:v>
                </c:pt>
                <c:pt idx="3">
                  <c:v>0.19761904761904761</c:v>
                </c:pt>
                <c:pt idx="4">
                  <c:v>1.5873015873015872E-2</c:v>
                </c:pt>
              </c:numCache>
            </c:numRef>
          </c:val>
          <c:smooth val="0"/>
          <c:extLst>
            <c:ext xmlns:c16="http://schemas.microsoft.com/office/drawing/2014/chart" uri="{C3380CC4-5D6E-409C-BE32-E72D297353CC}">
              <c16:uniqueId val="{00000005-EB9A-124C-B106-165910249AAC}"/>
            </c:ext>
          </c:extLst>
        </c:ser>
        <c:ser>
          <c:idx val="2"/>
          <c:order val="6"/>
          <c:tx>
            <c:strRef>
              <c:f>Summary!$N$61</c:f>
              <c:strCache>
                <c:ptCount val="1"/>
                <c:pt idx="0">
                  <c:v>Team G</c:v>
                </c:pt>
              </c:strCache>
            </c:strRef>
          </c:tx>
          <c:spPr>
            <a:ln w="34925" cap="rnd">
              <a:solidFill>
                <a:schemeClr val="accent3"/>
              </a:solidFill>
              <a:prstDash val="sysDot"/>
              <a:round/>
            </a:ln>
            <a:effectLst/>
          </c:spPr>
          <c:marker>
            <c:symbol val="triangle"/>
            <c:size val="6"/>
            <c:spPr>
              <a:solidFill>
                <a:schemeClr val="accent3"/>
              </a:solidFill>
              <a:ln w="9525">
                <a:solidFill>
                  <a:schemeClr val="accent3"/>
                </a:solidFill>
                <a:round/>
              </a:ln>
              <a:effectLst/>
            </c:spPr>
          </c:marker>
          <c:cat>
            <c:strRef>
              <c:f>Summary!$B$2:$B$6</c:f>
              <c:strCache>
                <c:ptCount val="5"/>
                <c:pt idx="0">
                  <c:v>Sprint-2</c:v>
                </c:pt>
                <c:pt idx="1">
                  <c:v>Sprint-3</c:v>
                </c:pt>
                <c:pt idx="2">
                  <c:v>Sprint-4</c:v>
                </c:pt>
                <c:pt idx="3">
                  <c:v>Sprint-5</c:v>
                </c:pt>
                <c:pt idx="4">
                  <c:v>Sprint-6</c:v>
                </c:pt>
              </c:strCache>
            </c:strRef>
          </c:cat>
          <c:val>
            <c:numRef>
              <c:f>Summary!$G$12:$G$16</c:f>
              <c:numCache>
                <c:formatCode>0.00%</c:formatCode>
                <c:ptCount val="5"/>
                <c:pt idx="0">
                  <c:v>0.23333333333333331</c:v>
                </c:pt>
                <c:pt idx="1">
                  <c:v>0.18055555555555555</c:v>
                </c:pt>
                <c:pt idx="2">
                  <c:v>0</c:v>
                </c:pt>
                <c:pt idx="3">
                  <c:v>0.46666666666666662</c:v>
                </c:pt>
                <c:pt idx="4">
                  <c:v>0.14814814814814817</c:v>
                </c:pt>
              </c:numCache>
            </c:numRef>
          </c:val>
          <c:smooth val="0"/>
          <c:extLst>
            <c:ext xmlns:c16="http://schemas.microsoft.com/office/drawing/2014/chart" uri="{C3380CC4-5D6E-409C-BE32-E72D297353CC}">
              <c16:uniqueId val="{00000002-EB9A-124C-B106-165910249AAC}"/>
            </c:ext>
          </c:extLst>
        </c:ser>
        <c:ser>
          <c:idx val="1"/>
          <c:order val="7"/>
          <c:tx>
            <c:strRef>
              <c:f>Summary!$N$60</c:f>
              <c:strCache>
                <c:ptCount val="1"/>
                <c:pt idx="0">
                  <c:v>Team H</c:v>
                </c:pt>
              </c:strCache>
            </c:strRef>
          </c:tx>
          <c:spPr>
            <a:ln w="22225" cap="rnd">
              <a:solidFill>
                <a:schemeClr val="accent2"/>
              </a:solidFill>
              <a:prstDash val="lgDash"/>
              <a:round/>
            </a:ln>
            <a:effectLst/>
          </c:spPr>
          <c:marker>
            <c:symbol val="square"/>
            <c:size val="6"/>
            <c:spPr>
              <a:solidFill>
                <a:schemeClr val="accent2"/>
              </a:solidFill>
              <a:ln w="9525">
                <a:solidFill>
                  <a:schemeClr val="accent2"/>
                </a:solidFill>
                <a:round/>
              </a:ln>
              <a:effectLst/>
            </c:spPr>
          </c:marker>
          <c:cat>
            <c:strRef>
              <c:f>Summary!$B$2:$B$6</c:f>
              <c:strCache>
                <c:ptCount val="5"/>
                <c:pt idx="0">
                  <c:v>Sprint-2</c:v>
                </c:pt>
                <c:pt idx="1">
                  <c:v>Sprint-3</c:v>
                </c:pt>
                <c:pt idx="2">
                  <c:v>Sprint-4</c:v>
                </c:pt>
                <c:pt idx="3">
                  <c:v>Sprint-5</c:v>
                </c:pt>
                <c:pt idx="4">
                  <c:v>Sprint-6</c:v>
                </c:pt>
              </c:strCache>
            </c:strRef>
          </c:cat>
          <c:val>
            <c:numRef>
              <c:f>Summary!$G$7:$G$11</c:f>
              <c:numCache>
                <c:formatCode>0.00%</c:formatCode>
                <c:ptCount val="5"/>
                <c:pt idx="0">
                  <c:v>4.7619047619047616E-2</c:v>
                </c:pt>
                <c:pt idx="1">
                  <c:v>0.6</c:v>
                </c:pt>
                <c:pt idx="2">
                  <c:v>0.58726273726273714</c:v>
                </c:pt>
                <c:pt idx="3">
                  <c:v>0.625</c:v>
                </c:pt>
                <c:pt idx="4">
                  <c:v>0.5083333333333333</c:v>
                </c:pt>
              </c:numCache>
            </c:numRef>
          </c:val>
          <c:smooth val="0"/>
          <c:extLst>
            <c:ext xmlns:c16="http://schemas.microsoft.com/office/drawing/2014/chart" uri="{C3380CC4-5D6E-409C-BE32-E72D297353CC}">
              <c16:uniqueId val="{00000001-EB9A-124C-B106-165910249AAC}"/>
            </c:ext>
          </c:extLst>
        </c:ser>
        <c:dLbls>
          <c:showLegendKey val="0"/>
          <c:showVal val="0"/>
          <c:showCatName val="0"/>
          <c:showSerName val="0"/>
          <c:showPercent val="0"/>
          <c:showBubbleSize val="0"/>
        </c:dLbls>
        <c:marker val="1"/>
        <c:smooth val="0"/>
        <c:axId val="57079534"/>
        <c:axId val="92718968"/>
      </c:lineChart>
      <c:catAx>
        <c:axId val="57079534"/>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cap="all" spc="120" normalizeH="0" baseline="0">
                <a:solidFill>
                  <a:schemeClr val="tx1"/>
                </a:solidFill>
                <a:latin typeface="Aptos" panose="020B0004020202020204" pitchFamily="34" charset="0"/>
                <a:ea typeface="+mn-ea"/>
                <a:cs typeface="+mn-cs"/>
              </a:defRPr>
            </a:pPr>
            <a:endParaRPr lang="en-US"/>
          </a:p>
        </c:txPr>
        <c:crossAx val="92718968"/>
        <c:crosses val="autoZero"/>
        <c:auto val="1"/>
        <c:lblAlgn val="ctr"/>
        <c:lblOffset val="100"/>
        <c:noMultiLvlLbl val="0"/>
      </c:catAx>
      <c:valAx>
        <c:axId val="927189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0" i="0" u="none" strike="noStrike" kern="1200" cap="all" baseline="0">
                    <a:solidFill>
                      <a:schemeClr val="tx1"/>
                    </a:solidFill>
                    <a:latin typeface="Aptos" panose="020B0004020202020204" pitchFamily="34" charset="0"/>
                    <a:ea typeface="+mn-ea"/>
                    <a:cs typeface="+mn-cs"/>
                  </a:defRPr>
                </a:pPr>
                <a:r>
                  <a:rPr lang="en-GB"/>
                  <a:t>automated Acceptance Testing coverage</a:t>
                </a:r>
              </a:p>
            </c:rich>
          </c:tx>
          <c:overlay val="0"/>
          <c:spPr>
            <a:noFill/>
            <a:ln>
              <a:noFill/>
            </a:ln>
            <a:effectLst/>
          </c:spPr>
          <c:txPr>
            <a:bodyPr rot="-5400000" spcFirstLastPara="1" vertOverflow="ellipsis" vert="horz" wrap="square" anchor="ctr" anchorCtr="1"/>
            <a:lstStyle/>
            <a:p>
              <a:pPr>
                <a:defRPr sz="1050" b="0" i="0" u="none" strike="noStrike" kern="1200" cap="all" baseline="0">
                  <a:solidFill>
                    <a:schemeClr val="tx1"/>
                  </a:solidFill>
                  <a:latin typeface="Aptos" panose="020B0004020202020204" pitchFamily="34" charset="0"/>
                  <a:ea typeface="+mn-ea"/>
                  <a:cs typeface="+mn-cs"/>
                </a:defRPr>
              </a:pPr>
              <a:endParaRPr lang="en-US"/>
            </a:p>
          </c:txPr>
        </c:title>
        <c:numFmt formatCode="0%" sourceLinked="0"/>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solidFill>
                <a:latin typeface="Aptos" panose="020B0004020202020204" pitchFamily="34" charset="0"/>
                <a:ea typeface="+mn-ea"/>
                <a:cs typeface="+mn-cs"/>
              </a:defRPr>
            </a:pPr>
            <a:endParaRPr lang="en-US"/>
          </a:p>
        </c:txPr>
        <c:crossAx val="57079534"/>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050" b="0" i="0" u="none" strike="noStrike" kern="1200" baseline="0">
              <a:solidFill>
                <a:schemeClr val="tx1"/>
              </a:solidFill>
              <a:latin typeface="Aptos" panose="020B0004020202020204" pitchFamily="34" charset="0"/>
              <a:ea typeface="+mn-ea"/>
              <a:cs typeface="+mn-cs"/>
            </a:defRPr>
          </a:pPr>
          <a:endParaRPr lang="en-US"/>
        </a:p>
      </c:txPr>
    </c:legend>
    <c:plotVisOnly val="1"/>
    <c:dispBlanksAs val="gap"/>
    <c:showDLblsOverMax val="1"/>
  </c:chart>
  <c:spPr>
    <a:solidFill>
      <a:schemeClr val="lt1"/>
    </a:solidFill>
    <a:ln w="9525" cap="flat" cmpd="sng" algn="ctr">
      <a:solidFill>
        <a:schemeClr val="tx1">
          <a:lumMod val="15000"/>
          <a:lumOff val="85000"/>
        </a:schemeClr>
      </a:solidFill>
      <a:round/>
    </a:ln>
    <a:effectLst/>
  </c:spPr>
  <c:txPr>
    <a:bodyPr/>
    <a:lstStyle/>
    <a:p>
      <a:pPr>
        <a:defRPr sz="1050" b="0" i="0">
          <a:solidFill>
            <a:schemeClr val="tx1"/>
          </a:solidFill>
          <a:latin typeface="Aptos" panose="020B0004020202020204"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c:style val="2"/>
  <c:chart>
    <c:title>
      <c:tx>
        <c:rich>
          <a:bodyPr rot="0"/>
          <a:lstStyle/>
          <a:p>
            <a:pPr>
              <a:defRPr lang="en-GB" sz="1300" b="0" strike="noStrike" spc="-1">
                <a:solidFill>
                  <a:srgbClr val="000000"/>
                </a:solidFill>
                <a:latin typeface="Arial"/>
              </a:defRPr>
            </a:pPr>
            <a:r>
              <a:rPr lang="en-GB" sz="1300" b="0" strike="noStrike" spc="-1">
                <a:solidFill>
                  <a:srgbClr val="000000"/>
                </a:solidFill>
                <a:latin typeface="Arial"/>
              </a:rPr>
              <a:t>Team C</a:t>
            </a:r>
          </a:p>
        </c:rich>
      </c:tx>
      <c:layout>
        <c:manualLayout>
          <c:xMode val="edge"/>
          <c:yMode val="edge"/>
          <c:x val="0.45091779728651199"/>
          <c:y val="4.6805750729650902E-2"/>
        </c:manualLayout>
      </c:layout>
      <c:overlay val="0"/>
      <c:spPr>
        <a:noFill/>
        <a:ln w="0">
          <a:noFill/>
        </a:ln>
      </c:spPr>
    </c:title>
    <c:autoTitleDeleted val="0"/>
    <c:plotArea>
      <c:layout>
        <c:manualLayout>
          <c:layoutTarget val="inner"/>
          <c:xMode val="edge"/>
          <c:yMode val="edge"/>
          <c:x val="8.7219245239995399E-2"/>
          <c:y val="5.1129607609988102E-2"/>
          <c:w val="0.91221069433359903"/>
          <c:h val="0.77234893525024295"/>
        </c:manualLayout>
      </c:layout>
      <c:lineChart>
        <c:grouping val="standard"/>
        <c:varyColors val="0"/>
        <c:ser>
          <c:idx val="0"/>
          <c:order val="0"/>
          <c:tx>
            <c:strRef>
              <c:f>Hours_per_tag!$L$1:$L$1</c:f>
              <c:strCache>
                <c:ptCount val="1"/>
                <c:pt idx="0">
                  <c:v>Story points passed (%)</c:v>
                </c:pt>
              </c:strCache>
            </c:strRef>
          </c:tx>
          <c:spPr>
            <a:ln w="28800">
              <a:solidFill>
                <a:srgbClr val="004586"/>
              </a:solidFill>
              <a:round/>
            </a:ln>
          </c:spPr>
          <c:marker>
            <c:symbol val="square"/>
            <c:size val="8"/>
            <c:spPr>
              <a:solidFill>
                <a:srgbClr val="004586"/>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Hours_per_tag!$L$12:$L$16</c:f>
              <c:numCache>
                <c:formatCode>0.00%</c:formatCode>
                <c:ptCount val="5"/>
                <c:pt idx="0">
                  <c:v>0.36538461538461536</c:v>
                </c:pt>
                <c:pt idx="1">
                  <c:v>0.71698113207547165</c:v>
                </c:pt>
                <c:pt idx="2">
                  <c:v>0.5859375</c:v>
                </c:pt>
                <c:pt idx="3">
                  <c:v>0.58139534883720934</c:v>
                </c:pt>
                <c:pt idx="4">
                  <c:v>1</c:v>
                </c:pt>
              </c:numCache>
            </c:numRef>
          </c:val>
          <c:smooth val="0"/>
          <c:extLst>
            <c:ext xmlns:c16="http://schemas.microsoft.com/office/drawing/2014/chart" uri="{C3380CC4-5D6E-409C-BE32-E72D297353CC}">
              <c16:uniqueId val="{00000000-CCC7-A842-A08A-1B8323A046C8}"/>
            </c:ext>
          </c:extLst>
        </c:ser>
        <c:ser>
          <c:idx val="1"/>
          <c:order val="1"/>
          <c:tx>
            <c:strRef>
              <c:f>Hours_per_tag!$K$1:$K$1</c:f>
              <c:strCache>
                <c:ptCount val="1"/>
                <c:pt idx="0">
                  <c:v>Fix effort %</c:v>
                </c:pt>
              </c:strCache>
            </c:strRef>
          </c:tx>
          <c:spPr>
            <a:ln w="28800">
              <a:solidFill>
                <a:srgbClr val="FF420E"/>
              </a:solidFill>
              <a:round/>
            </a:ln>
          </c:spPr>
          <c:marker>
            <c:symbol val="diamond"/>
            <c:size val="8"/>
            <c:spPr>
              <a:solidFill>
                <a:srgbClr val="FF420E"/>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Hours_per_tag!$K$12:$K$16</c:f>
              <c:numCache>
                <c:formatCode>0.00%</c:formatCode>
                <c:ptCount val="5"/>
                <c:pt idx="0">
                  <c:v>0.14341558758856585</c:v>
                </c:pt>
                <c:pt idx="1">
                  <c:v>0.12963864640211456</c:v>
                </c:pt>
                <c:pt idx="2">
                  <c:v>0.18541436270121309</c:v>
                </c:pt>
                <c:pt idx="3">
                  <c:v>0.184206581215801</c:v>
                </c:pt>
                <c:pt idx="4">
                  <c:v>0.19687363267867031</c:v>
                </c:pt>
              </c:numCache>
            </c:numRef>
          </c:val>
          <c:smooth val="0"/>
          <c:extLst>
            <c:ext xmlns:c16="http://schemas.microsoft.com/office/drawing/2014/chart" uri="{C3380CC4-5D6E-409C-BE32-E72D297353CC}">
              <c16:uniqueId val="{00000001-CCC7-A842-A08A-1B8323A046C8}"/>
            </c:ext>
          </c:extLst>
        </c:ser>
        <c:ser>
          <c:idx val="2"/>
          <c:order val="2"/>
          <c:tx>
            <c:strRef>
              <c:f>Hours_per_tag!$J$1:$J$1</c:f>
              <c:strCache>
                <c:ptCount val="1"/>
                <c:pt idx="0">
                  <c:v>Manual test effort %</c:v>
                </c:pt>
              </c:strCache>
            </c:strRef>
          </c:tx>
          <c:spPr>
            <a:ln w="28800">
              <a:solidFill>
                <a:srgbClr val="FFD320"/>
              </a:solidFill>
              <a:round/>
            </a:ln>
          </c:spPr>
          <c:marker>
            <c:symbol val="triangle"/>
            <c:size val="8"/>
            <c:spPr>
              <a:solidFill>
                <a:srgbClr val="FFD320"/>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Hours_per_tag!$J$12:$J$16</c:f>
              <c:numCache>
                <c:formatCode>0.00%</c:formatCode>
                <c:ptCount val="5"/>
                <c:pt idx="0">
                  <c:v>1.2826777424871733E-2</c:v>
                </c:pt>
                <c:pt idx="1">
                  <c:v>1.072351870529451E-2</c:v>
                </c:pt>
                <c:pt idx="2">
                  <c:v>2.1064827005108221E-2</c:v>
                </c:pt>
                <c:pt idx="3">
                  <c:v>2.9286731557925633E-2</c:v>
                </c:pt>
                <c:pt idx="4">
                  <c:v>2.8151340284485474E-2</c:v>
                </c:pt>
              </c:numCache>
            </c:numRef>
          </c:val>
          <c:smooth val="0"/>
          <c:extLst>
            <c:ext xmlns:c16="http://schemas.microsoft.com/office/drawing/2014/chart" uri="{C3380CC4-5D6E-409C-BE32-E72D297353CC}">
              <c16:uniqueId val="{00000002-CCC7-A842-A08A-1B8323A046C8}"/>
            </c:ext>
          </c:extLst>
        </c:ser>
        <c:ser>
          <c:idx val="3"/>
          <c:order val="3"/>
          <c:tx>
            <c:strRef>
              <c:f>Hours_per_tag!$H$1:$H$1</c:f>
              <c:strCache>
                <c:ptCount val="1"/>
                <c:pt idx="0">
                  <c:v>Implementation effort %</c:v>
                </c:pt>
              </c:strCache>
            </c:strRef>
          </c:tx>
          <c:spPr>
            <a:ln w="28800">
              <a:solidFill>
                <a:srgbClr val="7E0021"/>
              </a:solidFill>
              <a:round/>
            </a:ln>
          </c:spPr>
          <c:marker>
            <c:symbol val="triangle"/>
            <c:size val="8"/>
            <c:spPr>
              <a:solidFill>
                <a:srgbClr val="7E0021"/>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Hours_per_tag!$H$12:$H$16</c:f>
              <c:numCache>
                <c:formatCode>0.00%</c:formatCode>
                <c:ptCount val="5"/>
                <c:pt idx="0">
                  <c:v>0.33663164752829949</c:v>
                </c:pt>
                <c:pt idx="1">
                  <c:v>0.2918536036819348</c:v>
                </c:pt>
                <c:pt idx="2">
                  <c:v>0.35463513964224813</c:v>
                </c:pt>
                <c:pt idx="3">
                  <c:v>0.3547067578999229</c:v>
                </c:pt>
                <c:pt idx="4">
                  <c:v>0.43252759409234715</c:v>
                </c:pt>
              </c:numCache>
            </c:numRef>
          </c:val>
          <c:smooth val="0"/>
          <c:extLst>
            <c:ext xmlns:c16="http://schemas.microsoft.com/office/drawing/2014/chart" uri="{C3380CC4-5D6E-409C-BE32-E72D297353CC}">
              <c16:uniqueId val="{00000003-CCC7-A842-A08A-1B8323A046C8}"/>
            </c:ext>
          </c:extLst>
        </c:ser>
        <c:ser>
          <c:idx val="4"/>
          <c:order val="4"/>
          <c:tx>
            <c:strRef>
              <c:f>Hours_per_tag!$Q$1:$Q$1</c:f>
              <c:strCache>
                <c:ptCount val="1"/>
                <c:pt idx="0">
                  <c:v>Total redeemed points</c:v>
                </c:pt>
              </c:strCache>
            </c:strRef>
          </c:tx>
          <c:spPr>
            <a:ln w="28800">
              <a:solidFill>
                <a:srgbClr val="579D1C"/>
              </a:solidFill>
              <a:round/>
            </a:ln>
          </c:spPr>
          <c:marker>
            <c:symbol val="triangle"/>
            <c:size val="8"/>
            <c:spPr>
              <a:solidFill>
                <a:srgbClr val="579D1C"/>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Hours_per_tag!$Q$12:$Q$16</c:f>
              <c:numCache>
                <c:formatCode>0.00%</c:formatCode>
                <c:ptCount val="5"/>
                <c:pt idx="0">
                  <c:v>0</c:v>
                </c:pt>
                <c:pt idx="1">
                  <c:v>3.7735849056603772E-2</c:v>
                </c:pt>
                <c:pt idx="2">
                  <c:v>1.4925373134328358E-2</c:v>
                </c:pt>
                <c:pt idx="3">
                  <c:v>0.27906976744186046</c:v>
                </c:pt>
                <c:pt idx="4">
                  <c:v>0.51851851851851849</c:v>
                </c:pt>
              </c:numCache>
            </c:numRef>
          </c:val>
          <c:smooth val="0"/>
          <c:extLst>
            <c:ext xmlns:c16="http://schemas.microsoft.com/office/drawing/2014/chart" uri="{C3380CC4-5D6E-409C-BE32-E72D297353CC}">
              <c16:uniqueId val="{00000004-CCC7-A842-A08A-1B8323A046C8}"/>
            </c:ext>
          </c:extLst>
        </c:ser>
        <c:dLbls>
          <c:showLegendKey val="0"/>
          <c:showVal val="0"/>
          <c:showCatName val="0"/>
          <c:showSerName val="0"/>
          <c:showPercent val="0"/>
          <c:showBubbleSize val="0"/>
        </c:dLbls>
        <c:hiLowLines>
          <c:spPr>
            <a:ln w="0">
              <a:noFill/>
            </a:ln>
          </c:spPr>
        </c:hiLowLines>
        <c:marker val="1"/>
        <c:smooth val="0"/>
        <c:axId val="97511139"/>
        <c:axId val="55572791"/>
      </c:lineChart>
      <c:catAx>
        <c:axId val="97511139"/>
        <c:scaling>
          <c:orientation val="minMax"/>
        </c:scaling>
        <c:delete val="0"/>
        <c:axPos val="b"/>
        <c:numFmt formatCode="General" sourceLinked="0"/>
        <c:majorTickMark val="out"/>
        <c:minorTickMark val="none"/>
        <c:tickLblPos val="nextTo"/>
        <c:spPr>
          <a:ln w="0">
            <a:solidFill>
              <a:srgbClr val="B3B3B3"/>
            </a:solidFill>
          </a:ln>
        </c:spPr>
        <c:txPr>
          <a:bodyPr/>
          <a:lstStyle/>
          <a:p>
            <a:pPr>
              <a:defRPr lang="en-GB" sz="1000" b="0" strike="noStrike" spc="-1">
                <a:solidFill>
                  <a:srgbClr val="000000"/>
                </a:solidFill>
                <a:latin typeface="Arial"/>
              </a:defRPr>
            </a:pPr>
            <a:endParaRPr lang="en-US"/>
          </a:p>
        </c:txPr>
        <c:crossAx val="55572791"/>
        <c:crosses val="autoZero"/>
        <c:auto val="1"/>
        <c:lblAlgn val="ctr"/>
        <c:lblOffset val="100"/>
        <c:noMultiLvlLbl val="0"/>
      </c:catAx>
      <c:valAx>
        <c:axId val="55572791"/>
        <c:scaling>
          <c:orientation val="minMax"/>
          <c:max val="1"/>
        </c:scaling>
        <c:delete val="0"/>
        <c:axPos val="l"/>
        <c:majorGridlines>
          <c:spPr>
            <a:ln w="0">
              <a:solidFill>
                <a:srgbClr val="B3B3B3"/>
              </a:solidFill>
            </a:ln>
          </c:spPr>
        </c:majorGridlines>
        <c:numFmt formatCode="0%" sourceLinked="0"/>
        <c:majorTickMark val="out"/>
        <c:minorTickMark val="none"/>
        <c:tickLblPos val="nextTo"/>
        <c:spPr>
          <a:ln w="0">
            <a:solidFill>
              <a:srgbClr val="B3B3B3"/>
            </a:solidFill>
          </a:ln>
        </c:spPr>
        <c:txPr>
          <a:bodyPr/>
          <a:lstStyle/>
          <a:p>
            <a:pPr>
              <a:defRPr lang="en-GB" sz="1000" b="0" strike="noStrike" spc="-1">
                <a:solidFill>
                  <a:srgbClr val="000000"/>
                </a:solidFill>
                <a:latin typeface="Arial"/>
              </a:defRPr>
            </a:pPr>
            <a:endParaRPr lang="en-US"/>
          </a:p>
        </c:txPr>
        <c:crossAx val="97511139"/>
        <c:crosses val="autoZero"/>
        <c:crossBetween val="midCat"/>
      </c:valAx>
      <c:spPr>
        <a:noFill/>
        <a:ln w="0">
          <a:solidFill>
            <a:srgbClr val="B3B3B3"/>
          </a:solidFill>
        </a:ln>
      </c:spPr>
    </c:plotArea>
    <c:legend>
      <c:legendPos val="b"/>
      <c:layout>
        <c:manualLayout>
          <c:xMode val="edge"/>
          <c:yMode val="edge"/>
          <c:x val="0.103128222756961"/>
          <c:y val="0.118430951101558"/>
          <c:w val="0.53767260642869397"/>
          <c:h val="0.11769131556319901"/>
        </c:manualLayout>
      </c:layout>
      <c:overlay val="0"/>
      <c:spPr>
        <a:noFill/>
        <a:ln w="0">
          <a:noFill/>
        </a:ln>
      </c:spPr>
      <c:txPr>
        <a:bodyPr/>
        <a:lstStyle/>
        <a:p>
          <a:pPr>
            <a:defRPr lang="en-GB" sz="1000" b="0" strike="noStrike" spc="-1">
              <a:solidFill>
                <a:srgbClr val="000000"/>
              </a:solidFill>
              <a:latin typeface="Arial"/>
            </a:defRPr>
          </a:pPr>
          <a:endParaRPr lang="en-US"/>
        </a:p>
      </c:txPr>
    </c:legend>
    <c:plotVisOnly val="1"/>
    <c:dispBlanksAs val="gap"/>
    <c:showDLblsOverMax val="1"/>
  </c:chart>
  <c:spPr>
    <a:solidFill>
      <a:srgbClr val="FFFFFF"/>
    </a:solidFill>
    <a:ln w="0">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c:style val="2"/>
  <c:chart>
    <c:title>
      <c:tx>
        <c:rich>
          <a:bodyPr rot="0"/>
          <a:lstStyle/>
          <a:p>
            <a:pPr>
              <a:defRPr lang="en-GB" sz="1300" b="0" strike="noStrike" spc="-1">
                <a:solidFill>
                  <a:srgbClr val="000000"/>
                </a:solidFill>
                <a:latin typeface="Arial"/>
              </a:defRPr>
            </a:pPr>
            <a:r>
              <a:rPr lang="en-GB" sz="1300" b="0" strike="noStrike" spc="-1">
                <a:solidFill>
                  <a:srgbClr val="000000"/>
                </a:solidFill>
                <a:latin typeface="Arial"/>
              </a:rPr>
              <a:t>Team D</a:t>
            </a:r>
          </a:p>
        </c:rich>
      </c:tx>
      <c:layout>
        <c:manualLayout>
          <c:xMode val="edge"/>
          <c:yMode val="edge"/>
          <c:x val="0.45091779728651199"/>
          <c:y val="4.6770360769064601E-2"/>
        </c:manualLayout>
      </c:layout>
      <c:overlay val="0"/>
      <c:spPr>
        <a:noFill/>
        <a:ln w="0">
          <a:noFill/>
        </a:ln>
      </c:spPr>
    </c:title>
    <c:autoTitleDeleted val="0"/>
    <c:plotArea>
      <c:layout>
        <c:manualLayout>
          <c:layoutTarget val="inner"/>
          <c:xMode val="edge"/>
          <c:yMode val="edge"/>
          <c:x val="8.7219245239995399E-2"/>
          <c:y val="5.1090948368978199E-2"/>
          <c:w val="0.91221069433359903"/>
          <c:h val="0.77241304817455203"/>
        </c:manualLayout>
      </c:layout>
      <c:lineChart>
        <c:grouping val="standard"/>
        <c:varyColors val="0"/>
        <c:ser>
          <c:idx val="0"/>
          <c:order val="0"/>
          <c:tx>
            <c:strRef>
              <c:f>Hours_per_tag!$L$1:$L$1</c:f>
              <c:strCache>
                <c:ptCount val="1"/>
                <c:pt idx="0">
                  <c:v>Story points passed (%)</c:v>
                </c:pt>
              </c:strCache>
            </c:strRef>
          </c:tx>
          <c:spPr>
            <a:ln w="28800">
              <a:solidFill>
                <a:srgbClr val="004586"/>
              </a:solidFill>
              <a:round/>
            </a:ln>
          </c:spPr>
          <c:marker>
            <c:symbol val="square"/>
            <c:size val="8"/>
            <c:spPr>
              <a:solidFill>
                <a:srgbClr val="004586"/>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Hours_per_tag!$L$17:$L$21</c:f>
              <c:numCache>
                <c:formatCode>0.00%</c:formatCode>
                <c:ptCount val="5"/>
                <c:pt idx="0">
                  <c:v>0.85185185185185186</c:v>
                </c:pt>
                <c:pt idx="1">
                  <c:v>0.38235294117647056</c:v>
                </c:pt>
                <c:pt idx="2">
                  <c:v>0.35087719298245612</c:v>
                </c:pt>
                <c:pt idx="3">
                  <c:v>1</c:v>
                </c:pt>
                <c:pt idx="4">
                  <c:v>0.95588235294117652</c:v>
                </c:pt>
              </c:numCache>
            </c:numRef>
          </c:val>
          <c:smooth val="0"/>
          <c:extLst>
            <c:ext xmlns:c16="http://schemas.microsoft.com/office/drawing/2014/chart" uri="{C3380CC4-5D6E-409C-BE32-E72D297353CC}">
              <c16:uniqueId val="{00000000-348F-B44E-AA6F-B05C2A882CC1}"/>
            </c:ext>
          </c:extLst>
        </c:ser>
        <c:ser>
          <c:idx val="1"/>
          <c:order val="1"/>
          <c:tx>
            <c:strRef>
              <c:f>Hours_per_tag!$K$1:$K$1</c:f>
              <c:strCache>
                <c:ptCount val="1"/>
                <c:pt idx="0">
                  <c:v>Fix effort %</c:v>
                </c:pt>
              </c:strCache>
            </c:strRef>
          </c:tx>
          <c:spPr>
            <a:ln w="28800">
              <a:solidFill>
                <a:srgbClr val="FF420E"/>
              </a:solidFill>
              <a:round/>
            </a:ln>
          </c:spPr>
          <c:marker>
            <c:symbol val="diamond"/>
            <c:size val="8"/>
            <c:spPr>
              <a:solidFill>
                <a:srgbClr val="FF420E"/>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Hours_per_tag!$K$17:$K$21</c:f>
              <c:numCache>
                <c:formatCode>0.00%</c:formatCode>
                <c:ptCount val="5"/>
                <c:pt idx="0">
                  <c:v>0.30610142630744852</c:v>
                </c:pt>
                <c:pt idx="1">
                  <c:v>0.19653253562353246</c:v>
                </c:pt>
                <c:pt idx="2">
                  <c:v>0.10284023942132145</c:v>
                </c:pt>
                <c:pt idx="3">
                  <c:v>0.12287555024341895</c:v>
                </c:pt>
                <c:pt idx="4">
                  <c:v>0.1277332374364506</c:v>
                </c:pt>
              </c:numCache>
            </c:numRef>
          </c:val>
          <c:smooth val="0"/>
          <c:extLst>
            <c:ext xmlns:c16="http://schemas.microsoft.com/office/drawing/2014/chart" uri="{C3380CC4-5D6E-409C-BE32-E72D297353CC}">
              <c16:uniqueId val="{00000001-348F-B44E-AA6F-B05C2A882CC1}"/>
            </c:ext>
          </c:extLst>
        </c:ser>
        <c:ser>
          <c:idx val="2"/>
          <c:order val="2"/>
          <c:tx>
            <c:strRef>
              <c:f>Hours_per_tag!$J$1:$J$1</c:f>
              <c:strCache>
                <c:ptCount val="1"/>
                <c:pt idx="0">
                  <c:v>Manual test effort %</c:v>
                </c:pt>
              </c:strCache>
            </c:strRef>
          </c:tx>
          <c:spPr>
            <a:ln w="28800">
              <a:solidFill>
                <a:srgbClr val="FFD320"/>
              </a:solidFill>
              <a:round/>
            </a:ln>
          </c:spPr>
          <c:marker>
            <c:symbol val="triangle"/>
            <c:size val="8"/>
            <c:spPr>
              <a:solidFill>
                <a:srgbClr val="FFD320"/>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Hours_per_tag!$J$17:$J$21</c:f>
              <c:numCache>
                <c:formatCode>0.00%</c:formatCode>
                <c:ptCount val="5"/>
                <c:pt idx="0">
                  <c:v>0.17221341785525673</c:v>
                </c:pt>
                <c:pt idx="1">
                  <c:v>0.15466349298251247</c:v>
                </c:pt>
                <c:pt idx="2">
                  <c:v>3.8555460547094599E-2</c:v>
                </c:pt>
                <c:pt idx="3">
                  <c:v>4.2999154592892753E-2</c:v>
                </c:pt>
                <c:pt idx="4">
                  <c:v>4.4704870292414912E-2</c:v>
                </c:pt>
              </c:numCache>
            </c:numRef>
          </c:val>
          <c:smooth val="0"/>
          <c:extLst>
            <c:ext xmlns:c16="http://schemas.microsoft.com/office/drawing/2014/chart" uri="{C3380CC4-5D6E-409C-BE32-E72D297353CC}">
              <c16:uniqueId val="{00000002-348F-B44E-AA6F-B05C2A882CC1}"/>
            </c:ext>
          </c:extLst>
        </c:ser>
        <c:ser>
          <c:idx val="3"/>
          <c:order val="3"/>
          <c:tx>
            <c:strRef>
              <c:f>Hours_per_tag!$H$1:$H$1</c:f>
              <c:strCache>
                <c:ptCount val="1"/>
                <c:pt idx="0">
                  <c:v>Implementation effort %</c:v>
                </c:pt>
              </c:strCache>
            </c:strRef>
          </c:tx>
          <c:spPr>
            <a:ln w="28800">
              <a:solidFill>
                <a:srgbClr val="7E0021"/>
              </a:solidFill>
              <a:round/>
            </a:ln>
          </c:spPr>
          <c:marker>
            <c:symbol val="triangle"/>
            <c:size val="8"/>
            <c:spPr>
              <a:solidFill>
                <a:srgbClr val="7E0021"/>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Hours_per_tag!$H$17:$H$21</c:f>
              <c:numCache>
                <c:formatCode>0.00%</c:formatCode>
                <c:ptCount val="5"/>
                <c:pt idx="0">
                  <c:v>0.44915478077126314</c:v>
                </c:pt>
                <c:pt idx="1">
                  <c:v>0.30005253733903731</c:v>
                </c:pt>
                <c:pt idx="2">
                  <c:v>0.35936308382057269</c:v>
                </c:pt>
                <c:pt idx="3">
                  <c:v>0.35215578812348775</c:v>
                </c:pt>
                <c:pt idx="4">
                  <c:v>0.29897263413223829</c:v>
                </c:pt>
              </c:numCache>
            </c:numRef>
          </c:val>
          <c:smooth val="0"/>
          <c:extLst>
            <c:ext xmlns:c16="http://schemas.microsoft.com/office/drawing/2014/chart" uri="{C3380CC4-5D6E-409C-BE32-E72D297353CC}">
              <c16:uniqueId val="{00000003-348F-B44E-AA6F-B05C2A882CC1}"/>
            </c:ext>
          </c:extLst>
        </c:ser>
        <c:ser>
          <c:idx val="4"/>
          <c:order val="4"/>
          <c:tx>
            <c:strRef>
              <c:f>Hours_per_tag!$Q$1:$Q$1</c:f>
              <c:strCache>
                <c:ptCount val="1"/>
                <c:pt idx="0">
                  <c:v>Total redeemed points</c:v>
                </c:pt>
              </c:strCache>
            </c:strRef>
          </c:tx>
          <c:spPr>
            <a:ln w="28800">
              <a:solidFill>
                <a:srgbClr val="579D1C"/>
              </a:solidFill>
              <a:round/>
            </a:ln>
          </c:spPr>
          <c:marker>
            <c:symbol val="triangle"/>
            <c:size val="8"/>
            <c:spPr>
              <a:solidFill>
                <a:srgbClr val="579D1C"/>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Hours_per_tag!$Q$17:$Q$21</c:f>
              <c:numCache>
                <c:formatCode>0.00%</c:formatCode>
                <c:ptCount val="5"/>
                <c:pt idx="0">
                  <c:v>3.7037037037037035E-2</c:v>
                </c:pt>
                <c:pt idx="1">
                  <c:v>8.8235294117647065E-2</c:v>
                </c:pt>
                <c:pt idx="2">
                  <c:v>3.5087719298245612E-2</c:v>
                </c:pt>
                <c:pt idx="3">
                  <c:v>0.13953488372093023</c:v>
                </c:pt>
                <c:pt idx="4">
                  <c:v>0</c:v>
                </c:pt>
              </c:numCache>
            </c:numRef>
          </c:val>
          <c:smooth val="0"/>
          <c:extLst>
            <c:ext xmlns:c16="http://schemas.microsoft.com/office/drawing/2014/chart" uri="{C3380CC4-5D6E-409C-BE32-E72D297353CC}">
              <c16:uniqueId val="{00000004-348F-B44E-AA6F-B05C2A882CC1}"/>
            </c:ext>
          </c:extLst>
        </c:ser>
        <c:dLbls>
          <c:showLegendKey val="0"/>
          <c:showVal val="0"/>
          <c:showCatName val="0"/>
          <c:showSerName val="0"/>
          <c:showPercent val="0"/>
          <c:showBubbleSize val="0"/>
        </c:dLbls>
        <c:hiLowLines>
          <c:spPr>
            <a:ln w="0">
              <a:noFill/>
            </a:ln>
          </c:spPr>
        </c:hiLowLines>
        <c:marker val="1"/>
        <c:smooth val="0"/>
        <c:axId val="34079968"/>
        <c:axId val="71466491"/>
      </c:lineChart>
      <c:catAx>
        <c:axId val="34079968"/>
        <c:scaling>
          <c:orientation val="minMax"/>
        </c:scaling>
        <c:delete val="0"/>
        <c:axPos val="b"/>
        <c:numFmt formatCode="General" sourceLinked="0"/>
        <c:majorTickMark val="out"/>
        <c:minorTickMark val="none"/>
        <c:tickLblPos val="nextTo"/>
        <c:spPr>
          <a:ln w="0">
            <a:solidFill>
              <a:srgbClr val="B3B3B3"/>
            </a:solidFill>
          </a:ln>
        </c:spPr>
        <c:txPr>
          <a:bodyPr/>
          <a:lstStyle/>
          <a:p>
            <a:pPr>
              <a:defRPr lang="en-GB" sz="1000" b="0" strike="noStrike" spc="-1">
                <a:solidFill>
                  <a:srgbClr val="000000"/>
                </a:solidFill>
                <a:latin typeface="Arial"/>
              </a:defRPr>
            </a:pPr>
            <a:endParaRPr lang="en-US"/>
          </a:p>
        </c:txPr>
        <c:crossAx val="71466491"/>
        <c:crosses val="autoZero"/>
        <c:auto val="1"/>
        <c:lblAlgn val="ctr"/>
        <c:lblOffset val="100"/>
        <c:noMultiLvlLbl val="0"/>
      </c:catAx>
      <c:valAx>
        <c:axId val="71466491"/>
        <c:scaling>
          <c:orientation val="minMax"/>
          <c:max val="1"/>
        </c:scaling>
        <c:delete val="0"/>
        <c:axPos val="l"/>
        <c:majorGridlines>
          <c:spPr>
            <a:ln w="0">
              <a:solidFill>
                <a:srgbClr val="B3B3B3"/>
              </a:solidFill>
            </a:ln>
          </c:spPr>
        </c:majorGridlines>
        <c:numFmt formatCode="0%" sourceLinked="0"/>
        <c:majorTickMark val="out"/>
        <c:minorTickMark val="none"/>
        <c:tickLblPos val="nextTo"/>
        <c:spPr>
          <a:ln w="0">
            <a:solidFill>
              <a:srgbClr val="B3B3B3"/>
            </a:solidFill>
          </a:ln>
        </c:spPr>
        <c:txPr>
          <a:bodyPr/>
          <a:lstStyle/>
          <a:p>
            <a:pPr>
              <a:defRPr lang="en-GB" sz="1000" b="0" strike="noStrike" spc="-1">
                <a:solidFill>
                  <a:srgbClr val="000000"/>
                </a:solidFill>
                <a:latin typeface="Arial"/>
              </a:defRPr>
            </a:pPr>
            <a:endParaRPr lang="en-US"/>
          </a:p>
        </c:txPr>
        <c:crossAx val="34079968"/>
        <c:crosses val="autoZero"/>
        <c:crossBetween val="midCat"/>
      </c:valAx>
      <c:spPr>
        <a:noFill/>
        <a:ln w="0">
          <a:solidFill>
            <a:srgbClr val="B3B3B3"/>
          </a:solidFill>
        </a:ln>
      </c:spPr>
    </c:plotArea>
    <c:legend>
      <c:legendPos val="b"/>
      <c:layout>
        <c:manualLayout>
          <c:xMode val="edge"/>
          <c:yMode val="edge"/>
          <c:x val="0.103128222756961"/>
          <c:y val="0.118430951101558"/>
          <c:w val="0.53767260642869397"/>
          <c:h val="0.11769131556319901"/>
        </c:manualLayout>
      </c:layout>
      <c:overlay val="0"/>
      <c:spPr>
        <a:noFill/>
        <a:ln w="0">
          <a:noFill/>
        </a:ln>
      </c:spPr>
      <c:txPr>
        <a:bodyPr/>
        <a:lstStyle/>
        <a:p>
          <a:pPr>
            <a:defRPr lang="en-GB" sz="1000" b="0" strike="noStrike" spc="-1">
              <a:solidFill>
                <a:srgbClr val="000000"/>
              </a:solidFill>
              <a:latin typeface="Arial"/>
            </a:defRPr>
          </a:pPr>
          <a:endParaRPr lang="en-US"/>
        </a:p>
      </c:txPr>
    </c:legend>
    <c:plotVisOnly val="1"/>
    <c:dispBlanksAs val="gap"/>
    <c:showDLblsOverMax val="1"/>
  </c:chart>
  <c:spPr>
    <a:solidFill>
      <a:srgbClr val="FFFFFF"/>
    </a:solidFill>
    <a:ln w="0">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c:style val="2"/>
  <c:chart>
    <c:title>
      <c:tx>
        <c:rich>
          <a:bodyPr rot="0"/>
          <a:lstStyle/>
          <a:p>
            <a:pPr>
              <a:defRPr lang="en-GB" sz="1300" b="0" strike="noStrike" spc="-1">
                <a:solidFill>
                  <a:srgbClr val="000000"/>
                </a:solidFill>
                <a:latin typeface="Arial"/>
              </a:defRPr>
            </a:pPr>
            <a:r>
              <a:rPr lang="en-GB" sz="1300" b="0" strike="noStrike" spc="-1">
                <a:solidFill>
                  <a:srgbClr val="000000"/>
                </a:solidFill>
                <a:latin typeface="Arial"/>
              </a:rPr>
              <a:t>Team E</a:t>
            </a:r>
          </a:p>
        </c:rich>
      </c:tx>
      <c:layout>
        <c:manualLayout>
          <c:xMode val="edge"/>
          <c:yMode val="edge"/>
          <c:x val="0.45085847926530098"/>
          <c:y val="4.6815871986160697E-2"/>
        </c:manualLayout>
      </c:layout>
      <c:overlay val="0"/>
      <c:spPr>
        <a:noFill/>
        <a:ln w="0">
          <a:noFill/>
        </a:ln>
      </c:spPr>
    </c:title>
    <c:autoTitleDeleted val="0"/>
    <c:plotArea>
      <c:layout>
        <c:manualLayout>
          <c:layoutTarget val="inner"/>
          <c:xMode val="edge"/>
          <c:yMode val="edge"/>
          <c:x val="8.7273971821344998E-2"/>
          <c:y val="5.1140663855552E-2"/>
          <c:w val="0.91209856825052704"/>
          <c:h val="0.77240782787328399"/>
        </c:manualLayout>
      </c:layout>
      <c:lineChart>
        <c:grouping val="standard"/>
        <c:varyColors val="0"/>
        <c:ser>
          <c:idx val="0"/>
          <c:order val="0"/>
          <c:tx>
            <c:strRef>
              <c:f>Hours_per_tag!$L$1:$L$1</c:f>
              <c:strCache>
                <c:ptCount val="1"/>
                <c:pt idx="0">
                  <c:v>Story points passed (%)</c:v>
                </c:pt>
              </c:strCache>
            </c:strRef>
          </c:tx>
          <c:spPr>
            <a:ln w="28800">
              <a:solidFill>
                <a:srgbClr val="004586"/>
              </a:solidFill>
              <a:round/>
            </a:ln>
          </c:spPr>
          <c:marker>
            <c:symbol val="square"/>
            <c:size val="8"/>
            <c:spPr>
              <a:solidFill>
                <a:srgbClr val="004586"/>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Hours_per_tag!$L$22:$L$26</c:f>
              <c:numCache>
                <c:formatCode>0.00%</c:formatCode>
                <c:ptCount val="5"/>
                <c:pt idx="0">
                  <c:v>0.32258064516129031</c:v>
                </c:pt>
                <c:pt idx="1">
                  <c:v>7.4999999999999997E-2</c:v>
                </c:pt>
                <c:pt idx="2">
                  <c:v>0.85915492957746475</c:v>
                </c:pt>
                <c:pt idx="3">
                  <c:v>0.54545454545454541</c:v>
                </c:pt>
                <c:pt idx="4">
                  <c:v>0.75757575757575757</c:v>
                </c:pt>
              </c:numCache>
            </c:numRef>
          </c:val>
          <c:smooth val="0"/>
          <c:extLst>
            <c:ext xmlns:c16="http://schemas.microsoft.com/office/drawing/2014/chart" uri="{C3380CC4-5D6E-409C-BE32-E72D297353CC}">
              <c16:uniqueId val="{00000000-A83A-CF48-913E-0B7A4062D388}"/>
            </c:ext>
          </c:extLst>
        </c:ser>
        <c:ser>
          <c:idx val="1"/>
          <c:order val="1"/>
          <c:tx>
            <c:strRef>
              <c:f>Hours_per_tag!$K$1:$K$1</c:f>
              <c:strCache>
                <c:ptCount val="1"/>
                <c:pt idx="0">
                  <c:v>Fix effort %</c:v>
                </c:pt>
              </c:strCache>
            </c:strRef>
          </c:tx>
          <c:spPr>
            <a:ln w="28800">
              <a:solidFill>
                <a:srgbClr val="FF420E"/>
              </a:solidFill>
              <a:round/>
            </a:ln>
          </c:spPr>
          <c:marker>
            <c:symbol val="diamond"/>
            <c:size val="8"/>
            <c:spPr>
              <a:solidFill>
                <a:srgbClr val="FF420E"/>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Hours_per_tag!$K$22:$K$26</c:f>
              <c:numCache>
                <c:formatCode>0.00%</c:formatCode>
                <c:ptCount val="5"/>
                <c:pt idx="0">
                  <c:v>0.20261466775611156</c:v>
                </c:pt>
                <c:pt idx="1">
                  <c:v>0.24231806579010731</c:v>
                </c:pt>
                <c:pt idx="2">
                  <c:v>0.23602546003913119</c:v>
                </c:pt>
                <c:pt idx="3">
                  <c:v>0.21385069179186811</c:v>
                </c:pt>
                <c:pt idx="4">
                  <c:v>0.23918904345950612</c:v>
                </c:pt>
              </c:numCache>
            </c:numRef>
          </c:val>
          <c:smooth val="0"/>
          <c:extLst>
            <c:ext xmlns:c16="http://schemas.microsoft.com/office/drawing/2014/chart" uri="{C3380CC4-5D6E-409C-BE32-E72D297353CC}">
              <c16:uniqueId val="{00000001-A83A-CF48-913E-0B7A4062D388}"/>
            </c:ext>
          </c:extLst>
        </c:ser>
        <c:ser>
          <c:idx val="2"/>
          <c:order val="2"/>
          <c:tx>
            <c:strRef>
              <c:f>Hours_per_tag!$J$1:$J$1</c:f>
              <c:strCache>
                <c:ptCount val="1"/>
                <c:pt idx="0">
                  <c:v>Manual test effort %</c:v>
                </c:pt>
              </c:strCache>
            </c:strRef>
          </c:tx>
          <c:spPr>
            <a:ln w="28800">
              <a:solidFill>
                <a:srgbClr val="FFD320"/>
              </a:solidFill>
              <a:round/>
            </a:ln>
          </c:spPr>
          <c:marker>
            <c:symbol val="triangle"/>
            <c:size val="8"/>
            <c:spPr>
              <a:solidFill>
                <a:srgbClr val="FFD320"/>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Hours_per_tag!$J$22:$J$26</c:f>
              <c:numCache>
                <c:formatCode>0.00%</c:formatCode>
                <c:ptCount val="5"/>
                <c:pt idx="0">
                  <c:v>1.1336115834492703E-2</c:v>
                </c:pt>
                <c:pt idx="1">
                  <c:v>3.1064875018060975E-2</c:v>
                </c:pt>
                <c:pt idx="2">
                  <c:v>3.0504164912367685E-2</c:v>
                </c:pt>
                <c:pt idx="3">
                  <c:v>8.0213903743315496E-2</c:v>
                </c:pt>
                <c:pt idx="4">
                  <c:v>8.8680398288939297E-2</c:v>
                </c:pt>
              </c:numCache>
            </c:numRef>
          </c:val>
          <c:smooth val="0"/>
          <c:extLst>
            <c:ext xmlns:c16="http://schemas.microsoft.com/office/drawing/2014/chart" uri="{C3380CC4-5D6E-409C-BE32-E72D297353CC}">
              <c16:uniqueId val="{00000002-A83A-CF48-913E-0B7A4062D388}"/>
            </c:ext>
          </c:extLst>
        </c:ser>
        <c:ser>
          <c:idx val="3"/>
          <c:order val="3"/>
          <c:tx>
            <c:strRef>
              <c:f>Hours_per_tag!$F$1:$F$1</c:f>
              <c:strCache>
                <c:ptCount val="1"/>
                <c:pt idx="0">
                  <c:v>implement tag</c:v>
                </c:pt>
              </c:strCache>
            </c:strRef>
          </c:tx>
          <c:spPr>
            <a:ln w="28800">
              <a:solidFill>
                <a:srgbClr val="7E0021"/>
              </a:solidFill>
              <a:round/>
            </a:ln>
          </c:spPr>
          <c:marker>
            <c:symbol val="triangle"/>
            <c:size val="8"/>
            <c:spPr>
              <a:solidFill>
                <a:srgbClr val="7E0021"/>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Hours_per_tag!$H$22:$H$26</c:f>
              <c:numCache>
                <c:formatCode>0.00%</c:formatCode>
                <c:ptCount val="5"/>
                <c:pt idx="0">
                  <c:v>0.32815847006602922</c:v>
                </c:pt>
                <c:pt idx="1">
                  <c:v>0.55441169387853284</c:v>
                </c:pt>
                <c:pt idx="2">
                  <c:v>0.41719295638606135</c:v>
                </c:pt>
                <c:pt idx="3">
                  <c:v>0.49162846956964595</c:v>
                </c:pt>
                <c:pt idx="4">
                  <c:v>0.4208634386570323</c:v>
                </c:pt>
              </c:numCache>
            </c:numRef>
          </c:val>
          <c:smooth val="0"/>
          <c:extLst>
            <c:ext xmlns:c16="http://schemas.microsoft.com/office/drawing/2014/chart" uri="{C3380CC4-5D6E-409C-BE32-E72D297353CC}">
              <c16:uniqueId val="{00000003-A83A-CF48-913E-0B7A4062D388}"/>
            </c:ext>
          </c:extLst>
        </c:ser>
        <c:ser>
          <c:idx val="4"/>
          <c:order val="4"/>
          <c:tx>
            <c:strRef>
              <c:f>Hours_per_tag!$Q$1:$Q$1</c:f>
              <c:strCache>
                <c:ptCount val="1"/>
                <c:pt idx="0">
                  <c:v>Total redeemed points</c:v>
                </c:pt>
              </c:strCache>
            </c:strRef>
          </c:tx>
          <c:spPr>
            <a:ln w="28800">
              <a:solidFill>
                <a:srgbClr val="579D1C"/>
              </a:solidFill>
              <a:round/>
            </a:ln>
          </c:spPr>
          <c:marker>
            <c:symbol val="triangle"/>
            <c:size val="8"/>
            <c:spPr>
              <a:solidFill>
                <a:srgbClr val="579D1C"/>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Hours_per_tag!$Q$22:$Q$26</c:f>
              <c:numCache>
                <c:formatCode>0.00%</c:formatCode>
                <c:ptCount val="5"/>
                <c:pt idx="0">
                  <c:v>0</c:v>
                </c:pt>
                <c:pt idx="1">
                  <c:v>0.2</c:v>
                </c:pt>
                <c:pt idx="2">
                  <c:v>0.43661971830985913</c:v>
                </c:pt>
                <c:pt idx="3">
                  <c:v>0.45454545454545453</c:v>
                </c:pt>
                <c:pt idx="4">
                  <c:v>0</c:v>
                </c:pt>
              </c:numCache>
            </c:numRef>
          </c:val>
          <c:smooth val="0"/>
          <c:extLst>
            <c:ext xmlns:c16="http://schemas.microsoft.com/office/drawing/2014/chart" uri="{C3380CC4-5D6E-409C-BE32-E72D297353CC}">
              <c16:uniqueId val="{00000004-A83A-CF48-913E-0B7A4062D388}"/>
            </c:ext>
          </c:extLst>
        </c:ser>
        <c:dLbls>
          <c:showLegendKey val="0"/>
          <c:showVal val="0"/>
          <c:showCatName val="0"/>
          <c:showSerName val="0"/>
          <c:showPercent val="0"/>
          <c:showBubbleSize val="0"/>
        </c:dLbls>
        <c:hiLowLines>
          <c:spPr>
            <a:ln w="0">
              <a:noFill/>
            </a:ln>
          </c:spPr>
        </c:hiLowLines>
        <c:marker val="1"/>
        <c:smooth val="0"/>
        <c:axId val="22896730"/>
        <c:axId val="63247276"/>
      </c:lineChart>
      <c:catAx>
        <c:axId val="22896730"/>
        <c:scaling>
          <c:orientation val="minMax"/>
        </c:scaling>
        <c:delete val="0"/>
        <c:axPos val="b"/>
        <c:numFmt formatCode="General" sourceLinked="0"/>
        <c:majorTickMark val="out"/>
        <c:minorTickMark val="none"/>
        <c:tickLblPos val="nextTo"/>
        <c:spPr>
          <a:ln w="0">
            <a:solidFill>
              <a:srgbClr val="B3B3B3"/>
            </a:solidFill>
          </a:ln>
        </c:spPr>
        <c:txPr>
          <a:bodyPr/>
          <a:lstStyle/>
          <a:p>
            <a:pPr>
              <a:defRPr lang="en-GB" sz="1000" b="0" strike="noStrike" spc="-1">
                <a:solidFill>
                  <a:srgbClr val="000000"/>
                </a:solidFill>
                <a:latin typeface="Arial"/>
              </a:defRPr>
            </a:pPr>
            <a:endParaRPr lang="en-US"/>
          </a:p>
        </c:txPr>
        <c:crossAx val="63247276"/>
        <c:crosses val="autoZero"/>
        <c:auto val="1"/>
        <c:lblAlgn val="ctr"/>
        <c:lblOffset val="100"/>
        <c:noMultiLvlLbl val="0"/>
      </c:catAx>
      <c:valAx>
        <c:axId val="63247276"/>
        <c:scaling>
          <c:orientation val="minMax"/>
          <c:max val="1"/>
        </c:scaling>
        <c:delete val="0"/>
        <c:axPos val="l"/>
        <c:majorGridlines>
          <c:spPr>
            <a:ln w="0">
              <a:solidFill>
                <a:srgbClr val="B3B3B3"/>
              </a:solidFill>
            </a:ln>
          </c:spPr>
        </c:majorGridlines>
        <c:numFmt formatCode="0%" sourceLinked="0"/>
        <c:majorTickMark val="out"/>
        <c:minorTickMark val="none"/>
        <c:tickLblPos val="nextTo"/>
        <c:spPr>
          <a:ln w="0">
            <a:solidFill>
              <a:srgbClr val="B3B3B3"/>
            </a:solidFill>
          </a:ln>
        </c:spPr>
        <c:txPr>
          <a:bodyPr/>
          <a:lstStyle/>
          <a:p>
            <a:pPr>
              <a:defRPr lang="en-GB" sz="1000" b="0" strike="noStrike" spc="-1">
                <a:solidFill>
                  <a:srgbClr val="000000"/>
                </a:solidFill>
                <a:latin typeface="Arial"/>
              </a:defRPr>
            </a:pPr>
            <a:endParaRPr lang="en-US"/>
          </a:p>
        </c:txPr>
        <c:crossAx val="22896730"/>
        <c:crosses val="autoZero"/>
        <c:crossBetween val="midCat"/>
      </c:valAx>
      <c:spPr>
        <a:noFill/>
        <a:ln w="0">
          <a:solidFill>
            <a:srgbClr val="B3B3B3"/>
          </a:solidFill>
        </a:ln>
      </c:spPr>
    </c:plotArea>
    <c:legend>
      <c:legendPos val="b"/>
      <c:layout>
        <c:manualLayout>
          <c:xMode val="edge"/>
          <c:yMode val="edge"/>
          <c:x val="0.103128222756961"/>
          <c:y val="0.118430951101558"/>
          <c:w val="0.53767260642869397"/>
          <c:h val="0.11769131556319901"/>
        </c:manualLayout>
      </c:layout>
      <c:overlay val="0"/>
      <c:spPr>
        <a:noFill/>
        <a:ln w="0">
          <a:noFill/>
        </a:ln>
      </c:spPr>
      <c:txPr>
        <a:bodyPr/>
        <a:lstStyle/>
        <a:p>
          <a:pPr>
            <a:defRPr lang="en-GB" sz="1000" b="0" strike="noStrike" spc="-1">
              <a:solidFill>
                <a:srgbClr val="000000"/>
              </a:solidFill>
              <a:latin typeface="Arial"/>
            </a:defRPr>
          </a:pPr>
          <a:endParaRPr lang="en-US"/>
        </a:p>
      </c:txPr>
    </c:legend>
    <c:plotVisOnly val="1"/>
    <c:dispBlanksAs val="gap"/>
    <c:showDLblsOverMax val="1"/>
  </c:chart>
  <c:spPr>
    <a:solidFill>
      <a:srgbClr val="FFFFFF"/>
    </a:solidFill>
    <a:ln w="0">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c:style val="2"/>
  <c:chart>
    <c:title>
      <c:tx>
        <c:rich>
          <a:bodyPr rot="0"/>
          <a:lstStyle/>
          <a:p>
            <a:pPr>
              <a:defRPr lang="en-GB" sz="1300" b="0" strike="noStrike" spc="-1">
                <a:solidFill>
                  <a:srgbClr val="000000"/>
                </a:solidFill>
                <a:latin typeface="Arial"/>
              </a:defRPr>
            </a:pPr>
            <a:r>
              <a:rPr lang="en-GB" sz="1300" b="0" strike="noStrike" spc="-1">
                <a:solidFill>
                  <a:srgbClr val="000000"/>
                </a:solidFill>
                <a:latin typeface="Arial"/>
              </a:rPr>
              <a:t>Team F</a:t>
            </a:r>
          </a:p>
        </c:rich>
      </c:tx>
      <c:layout>
        <c:manualLayout>
          <c:xMode val="edge"/>
          <c:yMode val="edge"/>
          <c:x val="0.45165706462837302"/>
          <c:y val="4.6760259179265698E-2"/>
        </c:manualLayout>
      </c:layout>
      <c:overlay val="0"/>
      <c:spPr>
        <a:noFill/>
        <a:ln w="0">
          <a:noFill/>
        </a:ln>
      </c:spPr>
    </c:title>
    <c:autoTitleDeleted val="0"/>
    <c:plotArea>
      <c:layout>
        <c:manualLayout>
          <c:layoutTarget val="inner"/>
          <c:xMode val="edge"/>
          <c:yMode val="edge"/>
          <c:x val="8.7273971821344998E-2"/>
          <c:y val="5.1079913606911498E-2"/>
          <c:w val="0.91209856825052704"/>
          <c:h val="0.77235421166306695"/>
        </c:manualLayout>
      </c:layout>
      <c:lineChart>
        <c:grouping val="standard"/>
        <c:varyColors val="0"/>
        <c:ser>
          <c:idx val="0"/>
          <c:order val="0"/>
          <c:tx>
            <c:strRef>
              <c:f>Hours_per_tag!$L$1:$L$1</c:f>
              <c:strCache>
                <c:ptCount val="1"/>
                <c:pt idx="0">
                  <c:v>Story points passed (%)</c:v>
                </c:pt>
              </c:strCache>
            </c:strRef>
          </c:tx>
          <c:spPr>
            <a:ln w="28800">
              <a:solidFill>
                <a:srgbClr val="004586"/>
              </a:solidFill>
              <a:round/>
            </a:ln>
          </c:spPr>
          <c:marker>
            <c:symbol val="square"/>
            <c:size val="8"/>
            <c:spPr>
              <a:solidFill>
                <a:srgbClr val="004586"/>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Hours_per_tag!$L$27:$L$31</c:f>
              <c:numCache>
                <c:formatCode>0.00%</c:formatCode>
                <c:ptCount val="5"/>
                <c:pt idx="0">
                  <c:v>0.27777777777777779</c:v>
                </c:pt>
                <c:pt idx="1">
                  <c:v>7.2164948453608241E-2</c:v>
                </c:pt>
                <c:pt idx="2">
                  <c:v>0.71951219512195119</c:v>
                </c:pt>
                <c:pt idx="3">
                  <c:v>0.40625</c:v>
                </c:pt>
                <c:pt idx="4">
                  <c:v>1</c:v>
                </c:pt>
              </c:numCache>
            </c:numRef>
          </c:val>
          <c:smooth val="0"/>
          <c:extLst>
            <c:ext xmlns:c16="http://schemas.microsoft.com/office/drawing/2014/chart" uri="{C3380CC4-5D6E-409C-BE32-E72D297353CC}">
              <c16:uniqueId val="{00000000-0631-C74B-9F0A-59D4C958565F}"/>
            </c:ext>
          </c:extLst>
        </c:ser>
        <c:ser>
          <c:idx val="1"/>
          <c:order val="1"/>
          <c:tx>
            <c:strRef>
              <c:f>Hours_per_tag!$K$1:$K$1</c:f>
              <c:strCache>
                <c:ptCount val="1"/>
                <c:pt idx="0">
                  <c:v>Fix effort %</c:v>
                </c:pt>
              </c:strCache>
            </c:strRef>
          </c:tx>
          <c:spPr>
            <a:ln w="28800">
              <a:solidFill>
                <a:srgbClr val="FF420E"/>
              </a:solidFill>
              <a:round/>
            </a:ln>
          </c:spPr>
          <c:marker>
            <c:symbol val="diamond"/>
            <c:size val="8"/>
            <c:spPr>
              <a:solidFill>
                <a:srgbClr val="FF420E"/>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Hours_per_tag!$K$27:$K$31</c:f>
              <c:numCache>
                <c:formatCode>0.00%</c:formatCode>
                <c:ptCount val="5"/>
                <c:pt idx="0">
                  <c:v>0.24517334243665595</c:v>
                </c:pt>
                <c:pt idx="1">
                  <c:v>0.23401167584682872</c:v>
                </c:pt>
                <c:pt idx="2">
                  <c:v>0.31953927857093523</c:v>
                </c:pt>
                <c:pt idx="3">
                  <c:v>0.28596760135845883</c:v>
                </c:pt>
                <c:pt idx="4">
                  <c:v>0.26792857250675406</c:v>
                </c:pt>
              </c:numCache>
            </c:numRef>
          </c:val>
          <c:smooth val="0"/>
          <c:extLst>
            <c:ext xmlns:c16="http://schemas.microsoft.com/office/drawing/2014/chart" uri="{C3380CC4-5D6E-409C-BE32-E72D297353CC}">
              <c16:uniqueId val="{00000001-0631-C74B-9F0A-59D4C958565F}"/>
            </c:ext>
          </c:extLst>
        </c:ser>
        <c:ser>
          <c:idx val="2"/>
          <c:order val="2"/>
          <c:tx>
            <c:strRef>
              <c:f>Hours_per_tag!$J$1:$J$1</c:f>
              <c:strCache>
                <c:ptCount val="1"/>
                <c:pt idx="0">
                  <c:v>Manual test effort %</c:v>
                </c:pt>
              </c:strCache>
            </c:strRef>
          </c:tx>
          <c:spPr>
            <a:ln w="28800">
              <a:solidFill>
                <a:srgbClr val="FFD320"/>
              </a:solidFill>
              <a:round/>
            </a:ln>
          </c:spPr>
          <c:marker>
            <c:symbol val="triangle"/>
            <c:size val="8"/>
            <c:spPr>
              <a:solidFill>
                <a:srgbClr val="FFD320"/>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Hours_per_tag!$J$27:$J$31</c:f>
              <c:numCache>
                <c:formatCode>0.00%</c:formatCode>
                <c:ptCount val="5"/>
                <c:pt idx="0">
                  <c:v>2.9159080564406008E-2</c:v>
                </c:pt>
                <c:pt idx="1">
                  <c:v>0</c:v>
                </c:pt>
                <c:pt idx="2">
                  <c:v>1.9484102351886343E-2</c:v>
                </c:pt>
                <c:pt idx="3">
                  <c:v>6.9475751109508307E-2</c:v>
                </c:pt>
                <c:pt idx="4">
                  <c:v>8.3020121058431148E-3</c:v>
                </c:pt>
              </c:numCache>
            </c:numRef>
          </c:val>
          <c:smooth val="0"/>
          <c:extLst>
            <c:ext xmlns:c16="http://schemas.microsoft.com/office/drawing/2014/chart" uri="{C3380CC4-5D6E-409C-BE32-E72D297353CC}">
              <c16:uniqueId val="{00000002-0631-C74B-9F0A-59D4C958565F}"/>
            </c:ext>
          </c:extLst>
        </c:ser>
        <c:ser>
          <c:idx val="3"/>
          <c:order val="3"/>
          <c:tx>
            <c:strRef>
              <c:f>Hours_per_tag!$H$1:$H$1</c:f>
              <c:strCache>
                <c:ptCount val="1"/>
                <c:pt idx="0">
                  <c:v>Implementation effort %</c:v>
                </c:pt>
              </c:strCache>
            </c:strRef>
          </c:tx>
          <c:spPr>
            <a:ln w="28800">
              <a:solidFill>
                <a:srgbClr val="7E0021"/>
              </a:solidFill>
              <a:round/>
            </a:ln>
          </c:spPr>
          <c:marker>
            <c:symbol val="triangle"/>
            <c:size val="8"/>
            <c:spPr>
              <a:solidFill>
                <a:srgbClr val="7E0021"/>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Hours_per_tag!$H$27:$H$31</c:f>
              <c:numCache>
                <c:formatCode>0.00%</c:formatCode>
                <c:ptCount val="5"/>
                <c:pt idx="0">
                  <c:v>0.48996737976027827</c:v>
                </c:pt>
                <c:pt idx="1">
                  <c:v>0.47599415108238069</c:v>
                </c:pt>
                <c:pt idx="2">
                  <c:v>0.45272087730188293</c:v>
                </c:pt>
                <c:pt idx="3">
                  <c:v>0.47475931435899077</c:v>
                </c:pt>
                <c:pt idx="4">
                  <c:v>0.43959154100439252</c:v>
                </c:pt>
              </c:numCache>
            </c:numRef>
          </c:val>
          <c:smooth val="0"/>
          <c:extLst>
            <c:ext xmlns:c16="http://schemas.microsoft.com/office/drawing/2014/chart" uri="{C3380CC4-5D6E-409C-BE32-E72D297353CC}">
              <c16:uniqueId val="{00000003-0631-C74B-9F0A-59D4C958565F}"/>
            </c:ext>
          </c:extLst>
        </c:ser>
        <c:ser>
          <c:idx val="4"/>
          <c:order val="4"/>
          <c:tx>
            <c:strRef>
              <c:f>Hours_per_tag!$Q$1:$Q$1</c:f>
              <c:strCache>
                <c:ptCount val="1"/>
                <c:pt idx="0">
                  <c:v>Total redeemed points</c:v>
                </c:pt>
              </c:strCache>
            </c:strRef>
          </c:tx>
          <c:spPr>
            <a:ln w="28800">
              <a:solidFill>
                <a:srgbClr val="579D1C"/>
              </a:solidFill>
              <a:round/>
            </a:ln>
          </c:spPr>
          <c:marker>
            <c:symbol val="triangle"/>
            <c:size val="8"/>
            <c:spPr>
              <a:solidFill>
                <a:srgbClr val="579D1C"/>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Hours_per_tag!$Q$27:$Q$31</c:f>
              <c:numCache>
                <c:formatCode>0.00%</c:formatCode>
                <c:ptCount val="5"/>
                <c:pt idx="0">
                  <c:v>0</c:v>
                </c:pt>
                <c:pt idx="1">
                  <c:v>1.0309278350515464E-2</c:v>
                </c:pt>
                <c:pt idx="2">
                  <c:v>2.4390243902439025E-2</c:v>
                </c:pt>
                <c:pt idx="3">
                  <c:v>0</c:v>
                </c:pt>
                <c:pt idx="4">
                  <c:v>0.45833333333333337</c:v>
                </c:pt>
              </c:numCache>
            </c:numRef>
          </c:val>
          <c:smooth val="0"/>
          <c:extLst>
            <c:ext xmlns:c16="http://schemas.microsoft.com/office/drawing/2014/chart" uri="{C3380CC4-5D6E-409C-BE32-E72D297353CC}">
              <c16:uniqueId val="{00000004-0631-C74B-9F0A-59D4C958565F}"/>
            </c:ext>
          </c:extLst>
        </c:ser>
        <c:dLbls>
          <c:showLegendKey val="0"/>
          <c:showVal val="0"/>
          <c:showCatName val="0"/>
          <c:showSerName val="0"/>
          <c:showPercent val="0"/>
          <c:showBubbleSize val="0"/>
        </c:dLbls>
        <c:hiLowLines>
          <c:spPr>
            <a:ln w="0">
              <a:noFill/>
            </a:ln>
          </c:spPr>
        </c:hiLowLines>
        <c:marker val="1"/>
        <c:smooth val="0"/>
        <c:axId val="33183036"/>
        <c:axId val="43833247"/>
      </c:lineChart>
      <c:catAx>
        <c:axId val="33183036"/>
        <c:scaling>
          <c:orientation val="minMax"/>
        </c:scaling>
        <c:delete val="0"/>
        <c:axPos val="b"/>
        <c:numFmt formatCode="General" sourceLinked="0"/>
        <c:majorTickMark val="out"/>
        <c:minorTickMark val="none"/>
        <c:tickLblPos val="nextTo"/>
        <c:spPr>
          <a:ln w="0">
            <a:solidFill>
              <a:srgbClr val="B3B3B3"/>
            </a:solidFill>
          </a:ln>
        </c:spPr>
        <c:txPr>
          <a:bodyPr/>
          <a:lstStyle/>
          <a:p>
            <a:pPr>
              <a:defRPr lang="en-GB" sz="1000" b="0" strike="noStrike" spc="-1">
                <a:solidFill>
                  <a:srgbClr val="000000"/>
                </a:solidFill>
                <a:latin typeface="Arial"/>
              </a:defRPr>
            </a:pPr>
            <a:endParaRPr lang="en-US"/>
          </a:p>
        </c:txPr>
        <c:crossAx val="43833247"/>
        <c:crosses val="autoZero"/>
        <c:auto val="1"/>
        <c:lblAlgn val="ctr"/>
        <c:lblOffset val="100"/>
        <c:noMultiLvlLbl val="0"/>
      </c:catAx>
      <c:valAx>
        <c:axId val="43833247"/>
        <c:scaling>
          <c:orientation val="minMax"/>
          <c:max val="1"/>
        </c:scaling>
        <c:delete val="0"/>
        <c:axPos val="l"/>
        <c:majorGridlines>
          <c:spPr>
            <a:ln w="0">
              <a:solidFill>
                <a:srgbClr val="B3B3B3"/>
              </a:solidFill>
            </a:ln>
          </c:spPr>
        </c:majorGridlines>
        <c:numFmt formatCode="0%" sourceLinked="0"/>
        <c:majorTickMark val="out"/>
        <c:minorTickMark val="none"/>
        <c:tickLblPos val="nextTo"/>
        <c:spPr>
          <a:ln w="0">
            <a:solidFill>
              <a:srgbClr val="B3B3B3"/>
            </a:solidFill>
          </a:ln>
        </c:spPr>
        <c:txPr>
          <a:bodyPr/>
          <a:lstStyle/>
          <a:p>
            <a:pPr>
              <a:defRPr lang="en-GB" sz="1000" b="0" strike="noStrike" spc="-1">
                <a:solidFill>
                  <a:srgbClr val="000000"/>
                </a:solidFill>
                <a:latin typeface="Arial"/>
              </a:defRPr>
            </a:pPr>
            <a:endParaRPr lang="en-US"/>
          </a:p>
        </c:txPr>
        <c:crossAx val="33183036"/>
        <c:crosses val="autoZero"/>
        <c:crossBetween val="midCat"/>
      </c:valAx>
      <c:spPr>
        <a:noFill/>
        <a:ln w="0">
          <a:solidFill>
            <a:srgbClr val="B3B3B3"/>
          </a:solidFill>
        </a:ln>
      </c:spPr>
    </c:plotArea>
    <c:legend>
      <c:legendPos val="b"/>
      <c:layout>
        <c:manualLayout>
          <c:xMode val="edge"/>
          <c:yMode val="edge"/>
          <c:x val="0.103128222756961"/>
          <c:y val="0.118430951101558"/>
          <c:w val="0.53767260642869397"/>
          <c:h val="0.11769131556319901"/>
        </c:manualLayout>
      </c:layout>
      <c:overlay val="0"/>
      <c:spPr>
        <a:noFill/>
        <a:ln w="0">
          <a:noFill/>
        </a:ln>
      </c:spPr>
      <c:txPr>
        <a:bodyPr/>
        <a:lstStyle/>
        <a:p>
          <a:pPr>
            <a:defRPr lang="en-GB" sz="1000" b="0" strike="noStrike" spc="-1">
              <a:solidFill>
                <a:srgbClr val="000000"/>
              </a:solidFill>
              <a:latin typeface="Arial"/>
            </a:defRPr>
          </a:pPr>
          <a:endParaRPr lang="en-US"/>
        </a:p>
      </c:txPr>
    </c:legend>
    <c:plotVisOnly val="1"/>
    <c:dispBlanksAs val="gap"/>
    <c:showDLblsOverMax val="1"/>
  </c:chart>
  <c:spPr>
    <a:solidFill>
      <a:srgbClr val="FFFFFF"/>
    </a:solidFill>
    <a:ln w="0">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c:style val="2"/>
  <c:chart>
    <c:title>
      <c:tx>
        <c:rich>
          <a:bodyPr rot="0"/>
          <a:lstStyle/>
          <a:p>
            <a:pPr>
              <a:defRPr lang="en-GB" sz="1300" b="0" strike="noStrike" spc="-1">
                <a:solidFill>
                  <a:srgbClr val="000000"/>
                </a:solidFill>
                <a:latin typeface="Arial"/>
              </a:defRPr>
            </a:pPr>
            <a:r>
              <a:rPr lang="en-GB" sz="1300" b="0" strike="noStrike" spc="-1">
                <a:solidFill>
                  <a:srgbClr val="000000"/>
                </a:solidFill>
                <a:latin typeface="Arial"/>
              </a:rPr>
              <a:t>Team G</a:t>
            </a:r>
          </a:p>
        </c:rich>
      </c:tx>
      <c:layout>
        <c:manualLayout>
          <c:xMode val="edge"/>
          <c:yMode val="edge"/>
          <c:x val="0.45171410644002102"/>
          <c:y val="4.68836183121897E-2"/>
        </c:manualLayout>
      </c:layout>
      <c:overlay val="0"/>
      <c:spPr>
        <a:noFill/>
        <a:ln w="0">
          <a:noFill/>
        </a:ln>
      </c:spPr>
    </c:title>
    <c:autoTitleDeleted val="0"/>
    <c:plotArea>
      <c:layout>
        <c:manualLayout>
          <c:layoutTarget val="inner"/>
          <c:xMode val="edge"/>
          <c:yMode val="edge"/>
          <c:x val="8.7273971821344998E-2"/>
          <c:y val="5.1075565361279697E-2"/>
          <c:w val="0.91209856825052704"/>
          <c:h val="0.77231108659680103"/>
        </c:manualLayout>
      </c:layout>
      <c:lineChart>
        <c:grouping val="standard"/>
        <c:varyColors val="0"/>
        <c:ser>
          <c:idx val="0"/>
          <c:order val="0"/>
          <c:tx>
            <c:strRef>
              <c:f>Hours_per_tag!$L$1:$L$1</c:f>
              <c:strCache>
                <c:ptCount val="1"/>
                <c:pt idx="0">
                  <c:v>Story points passed (%)</c:v>
                </c:pt>
              </c:strCache>
            </c:strRef>
          </c:tx>
          <c:spPr>
            <a:ln w="28800">
              <a:solidFill>
                <a:srgbClr val="004586"/>
              </a:solidFill>
              <a:round/>
            </a:ln>
          </c:spPr>
          <c:marker>
            <c:symbol val="square"/>
            <c:size val="8"/>
            <c:spPr>
              <a:solidFill>
                <a:srgbClr val="004586"/>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Hours_per_tag!$L$32:$L$36</c:f>
              <c:numCache>
                <c:formatCode>0.00%</c:formatCode>
                <c:ptCount val="5"/>
                <c:pt idx="0">
                  <c:v>0.88372093023255816</c:v>
                </c:pt>
                <c:pt idx="1">
                  <c:v>1</c:v>
                </c:pt>
                <c:pt idx="2">
                  <c:v>0.21739130434782608</c:v>
                </c:pt>
                <c:pt idx="3">
                  <c:v>0.38235294117647056</c:v>
                </c:pt>
                <c:pt idx="4">
                  <c:v>0.81081081081081086</c:v>
                </c:pt>
              </c:numCache>
            </c:numRef>
          </c:val>
          <c:smooth val="0"/>
          <c:extLst>
            <c:ext xmlns:c16="http://schemas.microsoft.com/office/drawing/2014/chart" uri="{C3380CC4-5D6E-409C-BE32-E72D297353CC}">
              <c16:uniqueId val="{00000000-0A8F-1E4A-A180-C73F20023C62}"/>
            </c:ext>
          </c:extLst>
        </c:ser>
        <c:ser>
          <c:idx val="1"/>
          <c:order val="1"/>
          <c:tx>
            <c:strRef>
              <c:f>Hours_per_tag!$K$1:$K$1</c:f>
              <c:strCache>
                <c:ptCount val="1"/>
                <c:pt idx="0">
                  <c:v>Fix effort %</c:v>
                </c:pt>
              </c:strCache>
            </c:strRef>
          </c:tx>
          <c:spPr>
            <a:ln w="28800">
              <a:solidFill>
                <a:srgbClr val="FF420E"/>
              </a:solidFill>
              <a:round/>
            </a:ln>
          </c:spPr>
          <c:marker>
            <c:symbol val="diamond"/>
            <c:size val="8"/>
            <c:spPr>
              <a:solidFill>
                <a:srgbClr val="FF420E"/>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Hours_per_tag!$K$32:$K$36</c:f>
              <c:numCache>
                <c:formatCode>0.00%</c:formatCode>
                <c:ptCount val="5"/>
                <c:pt idx="0">
                  <c:v>0.15359999999999999</c:v>
                </c:pt>
                <c:pt idx="1">
                  <c:v>8.0911595666429664E-2</c:v>
                </c:pt>
                <c:pt idx="2">
                  <c:v>0.11820442597664241</c:v>
                </c:pt>
                <c:pt idx="3">
                  <c:v>5.2063582353684586E-2</c:v>
                </c:pt>
                <c:pt idx="4">
                  <c:v>0.10319634703196347</c:v>
                </c:pt>
              </c:numCache>
            </c:numRef>
          </c:val>
          <c:smooth val="0"/>
          <c:extLst>
            <c:ext xmlns:c16="http://schemas.microsoft.com/office/drawing/2014/chart" uri="{C3380CC4-5D6E-409C-BE32-E72D297353CC}">
              <c16:uniqueId val="{00000001-0A8F-1E4A-A180-C73F20023C62}"/>
            </c:ext>
          </c:extLst>
        </c:ser>
        <c:ser>
          <c:idx val="2"/>
          <c:order val="2"/>
          <c:tx>
            <c:strRef>
              <c:f>Hours_per_tag!$J$1:$J$1</c:f>
              <c:strCache>
                <c:ptCount val="1"/>
                <c:pt idx="0">
                  <c:v>Manual test effort %</c:v>
                </c:pt>
              </c:strCache>
            </c:strRef>
          </c:tx>
          <c:spPr>
            <a:ln w="28800">
              <a:solidFill>
                <a:srgbClr val="FFD320"/>
              </a:solidFill>
              <a:round/>
            </a:ln>
          </c:spPr>
          <c:marker>
            <c:symbol val="triangle"/>
            <c:size val="8"/>
            <c:spPr>
              <a:solidFill>
                <a:srgbClr val="FFD320"/>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Hours_per_tag!$J$32:$J$36</c:f>
              <c:numCache>
                <c:formatCode>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2-0A8F-1E4A-A180-C73F20023C62}"/>
            </c:ext>
          </c:extLst>
        </c:ser>
        <c:ser>
          <c:idx val="3"/>
          <c:order val="3"/>
          <c:tx>
            <c:strRef>
              <c:f>Hours_per_tag!$H$1:$H$1</c:f>
              <c:strCache>
                <c:ptCount val="1"/>
                <c:pt idx="0">
                  <c:v>Implementation effort %</c:v>
                </c:pt>
              </c:strCache>
            </c:strRef>
          </c:tx>
          <c:spPr>
            <a:ln w="28800">
              <a:solidFill>
                <a:srgbClr val="7E0021"/>
              </a:solidFill>
              <a:round/>
            </a:ln>
          </c:spPr>
          <c:marker>
            <c:symbol val="triangle"/>
            <c:size val="8"/>
            <c:spPr>
              <a:solidFill>
                <a:srgbClr val="7E0021"/>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Hours_per_tag!$H$32:$H$36</c:f>
              <c:numCache>
                <c:formatCode>0.00%</c:formatCode>
                <c:ptCount val="5"/>
                <c:pt idx="0">
                  <c:v>0.38633846153846152</c:v>
                </c:pt>
                <c:pt idx="1">
                  <c:v>0.29665507224694881</c:v>
                </c:pt>
                <c:pt idx="2">
                  <c:v>0.2223481390541546</c:v>
                </c:pt>
                <c:pt idx="3">
                  <c:v>0.20485716091518152</c:v>
                </c:pt>
                <c:pt idx="4">
                  <c:v>0.36042617960426182</c:v>
                </c:pt>
              </c:numCache>
            </c:numRef>
          </c:val>
          <c:smooth val="0"/>
          <c:extLst>
            <c:ext xmlns:c16="http://schemas.microsoft.com/office/drawing/2014/chart" uri="{C3380CC4-5D6E-409C-BE32-E72D297353CC}">
              <c16:uniqueId val="{00000003-0A8F-1E4A-A180-C73F20023C62}"/>
            </c:ext>
          </c:extLst>
        </c:ser>
        <c:ser>
          <c:idx val="4"/>
          <c:order val="4"/>
          <c:tx>
            <c:strRef>
              <c:f>Hours_per_tag!$Q$1:$Q$1</c:f>
              <c:strCache>
                <c:ptCount val="1"/>
                <c:pt idx="0">
                  <c:v>Total redeemed points</c:v>
                </c:pt>
              </c:strCache>
            </c:strRef>
          </c:tx>
          <c:spPr>
            <a:ln w="28800">
              <a:solidFill>
                <a:srgbClr val="579D1C"/>
              </a:solidFill>
              <a:round/>
            </a:ln>
          </c:spPr>
          <c:marker>
            <c:symbol val="triangle"/>
            <c:size val="8"/>
            <c:spPr>
              <a:solidFill>
                <a:srgbClr val="579D1C"/>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Hours_per_tag!$Q$32:$Q$36</c:f>
              <c:numCache>
                <c:formatCode>0.00%</c:formatCode>
                <c:ptCount val="5"/>
                <c:pt idx="0">
                  <c:v>0</c:v>
                </c:pt>
                <c:pt idx="1">
                  <c:v>0</c:v>
                </c:pt>
                <c:pt idx="2">
                  <c:v>0.21739130434782608</c:v>
                </c:pt>
                <c:pt idx="3">
                  <c:v>0</c:v>
                </c:pt>
                <c:pt idx="4">
                  <c:v>8.1081081081081086E-2</c:v>
                </c:pt>
              </c:numCache>
            </c:numRef>
          </c:val>
          <c:smooth val="0"/>
          <c:extLst>
            <c:ext xmlns:c16="http://schemas.microsoft.com/office/drawing/2014/chart" uri="{C3380CC4-5D6E-409C-BE32-E72D297353CC}">
              <c16:uniqueId val="{00000004-0A8F-1E4A-A180-C73F20023C62}"/>
            </c:ext>
          </c:extLst>
        </c:ser>
        <c:dLbls>
          <c:showLegendKey val="0"/>
          <c:showVal val="0"/>
          <c:showCatName val="0"/>
          <c:showSerName val="0"/>
          <c:showPercent val="0"/>
          <c:showBubbleSize val="0"/>
        </c:dLbls>
        <c:hiLowLines>
          <c:spPr>
            <a:ln w="0">
              <a:noFill/>
            </a:ln>
          </c:spPr>
        </c:hiLowLines>
        <c:marker val="1"/>
        <c:smooth val="0"/>
        <c:axId val="89687708"/>
        <c:axId val="26683851"/>
      </c:lineChart>
      <c:catAx>
        <c:axId val="89687708"/>
        <c:scaling>
          <c:orientation val="minMax"/>
        </c:scaling>
        <c:delete val="0"/>
        <c:axPos val="b"/>
        <c:numFmt formatCode="General" sourceLinked="0"/>
        <c:majorTickMark val="out"/>
        <c:minorTickMark val="none"/>
        <c:tickLblPos val="nextTo"/>
        <c:spPr>
          <a:ln w="0">
            <a:solidFill>
              <a:srgbClr val="B3B3B3"/>
            </a:solidFill>
          </a:ln>
        </c:spPr>
        <c:txPr>
          <a:bodyPr/>
          <a:lstStyle/>
          <a:p>
            <a:pPr>
              <a:defRPr lang="en-GB" sz="1000" b="0" strike="noStrike" spc="-1">
                <a:solidFill>
                  <a:srgbClr val="000000"/>
                </a:solidFill>
                <a:latin typeface="Arial"/>
              </a:defRPr>
            </a:pPr>
            <a:endParaRPr lang="en-US"/>
          </a:p>
        </c:txPr>
        <c:crossAx val="26683851"/>
        <c:crosses val="autoZero"/>
        <c:auto val="1"/>
        <c:lblAlgn val="ctr"/>
        <c:lblOffset val="100"/>
        <c:noMultiLvlLbl val="0"/>
      </c:catAx>
      <c:valAx>
        <c:axId val="26683851"/>
        <c:scaling>
          <c:orientation val="minMax"/>
          <c:max val="1"/>
        </c:scaling>
        <c:delete val="0"/>
        <c:axPos val="l"/>
        <c:majorGridlines>
          <c:spPr>
            <a:ln w="0">
              <a:solidFill>
                <a:srgbClr val="B3B3B3"/>
              </a:solidFill>
            </a:ln>
          </c:spPr>
        </c:majorGridlines>
        <c:numFmt formatCode="0%" sourceLinked="0"/>
        <c:majorTickMark val="out"/>
        <c:minorTickMark val="none"/>
        <c:tickLblPos val="nextTo"/>
        <c:spPr>
          <a:ln w="0">
            <a:solidFill>
              <a:srgbClr val="B3B3B3"/>
            </a:solidFill>
          </a:ln>
        </c:spPr>
        <c:txPr>
          <a:bodyPr/>
          <a:lstStyle/>
          <a:p>
            <a:pPr>
              <a:defRPr lang="en-GB" sz="1000" b="0" strike="noStrike" spc="-1">
                <a:solidFill>
                  <a:srgbClr val="000000"/>
                </a:solidFill>
                <a:latin typeface="Arial"/>
              </a:defRPr>
            </a:pPr>
            <a:endParaRPr lang="en-US"/>
          </a:p>
        </c:txPr>
        <c:crossAx val="89687708"/>
        <c:crosses val="autoZero"/>
        <c:crossBetween val="midCat"/>
      </c:valAx>
      <c:spPr>
        <a:noFill/>
        <a:ln w="0">
          <a:solidFill>
            <a:srgbClr val="B3B3B3"/>
          </a:solidFill>
        </a:ln>
      </c:spPr>
    </c:plotArea>
    <c:legend>
      <c:legendPos val="b"/>
      <c:layout>
        <c:manualLayout>
          <c:xMode val="edge"/>
          <c:yMode val="edge"/>
          <c:x val="0.10310218978102199"/>
          <c:y val="0.118279569892473"/>
          <c:w val="0.53769388686131403"/>
          <c:h val="0.204301075268817"/>
        </c:manualLayout>
      </c:layout>
      <c:overlay val="0"/>
      <c:spPr>
        <a:noFill/>
        <a:ln w="0">
          <a:noFill/>
        </a:ln>
      </c:spPr>
      <c:txPr>
        <a:bodyPr/>
        <a:lstStyle/>
        <a:p>
          <a:pPr>
            <a:defRPr lang="en-GB" sz="1000" b="0" strike="noStrike" spc="-1">
              <a:solidFill>
                <a:srgbClr val="000000"/>
              </a:solidFill>
              <a:latin typeface="Arial"/>
            </a:defRPr>
          </a:pPr>
          <a:endParaRPr lang="en-US"/>
        </a:p>
      </c:txPr>
    </c:legend>
    <c:plotVisOnly val="1"/>
    <c:dispBlanksAs val="gap"/>
    <c:showDLblsOverMax val="1"/>
  </c:chart>
  <c:spPr>
    <a:solidFill>
      <a:srgbClr val="FFFFFF"/>
    </a:solidFill>
    <a:ln w="0">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c:style val="2"/>
  <c:chart>
    <c:title>
      <c:tx>
        <c:rich>
          <a:bodyPr rot="0"/>
          <a:lstStyle/>
          <a:p>
            <a:pPr>
              <a:defRPr lang="en-GB" sz="1300" b="0" strike="noStrike" spc="-1">
                <a:solidFill>
                  <a:srgbClr val="000000"/>
                </a:solidFill>
                <a:latin typeface="Arial"/>
              </a:defRPr>
            </a:pPr>
            <a:r>
              <a:rPr lang="en-GB" sz="1300" b="0" strike="noStrike" spc="-1">
                <a:solidFill>
                  <a:srgbClr val="000000"/>
                </a:solidFill>
                <a:latin typeface="Arial"/>
              </a:rPr>
              <a:t>Team H</a:t>
            </a:r>
          </a:p>
        </c:rich>
      </c:tx>
      <c:layout>
        <c:manualLayout>
          <c:xMode val="edge"/>
          <c:yMode val="edge"/>
          <c:x val="0.45114582145707399"/>
          <c:y val="4.6847442680776001E-2"/>
        </c:manualLayout>
      </c:layout>
      <c:overlay val="0"/>
      <c:spPr>
        <a:noFill/>
        <a:ln w="0">
          <a:noFill/>
        </a:ln>
      </c:spPr>
    </c:title>
    <c:autoTitleDeleted val="0"/>
    <c:plotArea>
      <c:layout>
        <c:manualLayout>
          <c:layoutTarget val="inner"/>
          <c:xMode val="edge"/>
          <c:yMode val="edge"/>
          <c:x val="8.7162239197354899E-2"/>
          <c:y val="5.1036155202821898E-2"/>
          <c:w val="0.91221069433359903"/>
          <c:h val="0.77237654320987703"/>
        </c:manualLayout>
      </c:layout>
      <c:lineChart>
        <c:grouping val="standard"/>
        <c:varyColors val="0"/>
        <c:ser>
          <c:idx val="0"/>
          <c:order val="0"/>
          <c:tx>
            <c:strRef>
              <c:f>Hours_per_tag!$L$1:$L$1</c:f>
              <c:strCache>
                <c:ptCount val="1"/>
                <c:pt idx="0">
                  <c:v>Story points passed (%)</c:v>
                </c:pt>
              </c:strCache>
            </c:strRef>
          </c:tx>
          <c:spPr>
            <a:ln w="28800">
              <a:solidFill>
                <a:srgbClr val="004586"/>
              </a:solidFill>
              <a:round/>
            </a:ln>
          </c:spPr>
          <c:marker>
            <c:symbol val="square"/>
            <c:size val="8"/>
            <c:spPr>
              <a:solidFill>
                <a:srgbClr val="004586"/>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Hours_per_tag!$L$37:$L$41</c:f>
              <c:numCache>
                <c:formatCode>0.00%</c:formatCode>
                <c:ptCount val="5"/>
                <c:pt idx="0">
                  <c:v>0.75862068965517238</c:v>
                </c:pt>
                <c:pt idx="1">
                  <c:v>0.64406779661016944</c:v>
                </c:pt>
                <c:pt idx="2">
                  <c:v>0.76436781609195403</c:v>
                </c:pt>
                <c:pt idx="3">
                  <c:v>0.83673469387755106</c:v>
                </c:pt>
                <c:pt idx="4">
                  <c:v>0.87692307692307692</c:v>
                </c:pt>
              </c:numCache>
            </c:numRef>
          </c:val>
          <c:smooth val="0"/>
          <c:extLst>
            <c:ext xmlns:c16="http://schemas.microsoft.com/office/drawing/2014/chart" uri="{C3380CC4-5D6E-409C-BE32-E72D297353CC}">
              <c16:uniqueId val="{00000000-3AFC-4945-B2CD-6D503465C5B2}"/>
            </c:ext>
          </c:extLst>
        </c:ser>
        <c:ser>
          <c:idx val="1"/>
          <c:order val="1"/>
          <c:tx>
            <c:strRef>
              <c:f>Hours_per_tag!$K$1:$K$1</c:f>
              <c:strCache>
                <c:ptCount val="1"/>
                <c:pt idx="0">
                  <c:v>Fix effort %</c:v>
                </c:pt>
              </c:strCache>
            </c:strRef>
          </c:tx>
          <c:spPr>
            <a:ln w="28800">
              <a:solidFill>
                <a:srgbClr val="FF420E"/>
              </a:solidFill>
              <a:round/>
            </a:ln>
          </c:spPr>
          <c:marker>
            <c:symbol val="diamond"/>
            <c:size val="8"/>
            <c:spPr>
              <a:solidFill>
                <a:srgbClr val="FF420E"/>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Hours_per_tag!$K$37:$K$41</c:f>
              <c:numCache>
                <c:formatCode>0.00%</c:formatCode>
                <c:ptCount val="5"/>
                <c:pt idx="0">
                  <c:v>0.17801281855327636</c:v>
                </c:pt>
                <c:pt idx="1">
                  <c:v>0.10534475724194223</c:v>
                </c:pt>
                <c:pt idx="2">
                  <c:v>0.18615305844255162</c:v>
                </c:pt>
                <c:pt idx="3">
                  <c:v>0.20661286286286271</c:v>
                </c:pt>
                <c:pt idx="4">
                  <c:v>0.21644946823833072</c:v>
                </c:pt>
              </c:numCache>
            </c:numRef>
          </c:val>
          <c:smooth val="0"/>
          <c:extLst>
            <c:ext xmlns:c16="http://schemas.microsoft.com/office/drawing/2014/chart" uri="{C3380CC4-5D6E-409C-BE32-E72D297353CC}">
              <c16:uniqueId val="{00000001-3AFC-4945-B2CD-6D503465C5B2}"/>
            </c:ext>
          </c:extLst>
        </c:ser>
        <c:ser>
          <c:idx val="2"/>
          <c:order val="2"/>
          <c:tx>
            <c:strRef>
              <c:f>Hours_per_tag!$J$1:$J$1</c:f>
              <c:strCache>
                <c:ptCount val="1"/>
                <c:pt idx="0">
                  <c:v>Manual test effort %</c:v>
                </c:pt>
              </c:strCache>
            </c:strRef>
          </c:tx>
          <c:spPr>
            <a:ln w="28800">
              <a:solidFill>
                <a:srgbClr val="FFD320"/>
              </a:solidFill>
              <a:round/>
            </a:ln>
          </c:spPr>
          <c:marker>
            <c:symbol val="triangle"/>
            <c:size val="8"/>
            <c:spPr>
              <a:solidFill>
                <a:srgbClr val="FFD320"/>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Hours_per_tag!$J$37:$J$41</c:f>
              <c:numCache>
                <c:formatCode>0.00%</c:formatCode>
                <c:ptCount val="5"/>
                <c:pt idx="0">
                  <c:v>3.0823627711714915E-2</c:v>
                </c:pt>
                <c:pt idx="1">
                  <c:v>9.7919216646266821E-3</c:v>
                </c:pt>
                <c:pt idx="2">
                  <c:v>3.3746267961991462E-2</c:v>
                </c:pt>
                <c:pt idx="3">
                  <c:v>7.9767267267267256E-3</c:v>
                </c:pt>
                <c:pt idx="4">
                  <c:v>3.1398711788631926E-2</c:v>
                </c:pt>
              </c:numCache>
            </c:numRef>
          </c:val>
          <c:smooth val="0"/>
          <c:extLst>
            <c:ext xmlns:c16="http://schemas.microsoft.com/office/drawing/2014/chart" uri="{C3380CC4-5D6E-409C-BE32-E72D297353CC}">
              <c16:uniqueId val="{00000002-3AFC-4945-B2CD-6D503465C5B2}"/>
            </c:ext>
          </c:extLst>
        </c:ser>
        <c:ser>
          <c:idx val="3"/>
          <c:order val="3"/>
          <c:tx>
            <c:strRef>
              <c:f>Hours_per_tag!$H$1:$H$1</c:f>
              <c:strCache>
                <c:ptCount val="1"/>
                <c:pt idx="0">
                  <c:v>Implementation effort %</c:v>
                </c:pt>
              </c:strCache>
            </c:strRef>
          </c:tx>
          <c:spPr>
            <a:ln w="28800">
              <a:solidFill>
                <a:srgbClr val="7E0021"/>
              </a:solidFill>
              <a:round/>
            </a:ln>
          </c:spPr>
          <c:marker>
            <c:symbol val="triangle"/>
            <c:size val="8"/>
            <c:spPr>
              <a:solidFill>
                <a:srgbClr val="7E0021"/>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Hours_per_tag!$H$37:$H$41</c:f>
              <c:numCache>
                <c:formatCode>0.00%</c:formatCode>
                <c:ptCount val="5"/>
                <c:pt idx="0">
                  <c:v>0.4264359734662061</c:v>
                </c:pt>
                <c:pt idx="1">
                  <c:v>0.2802937576499388</c:v>
                </c:pt>
                <c:pt idx="2">
                  <c:v>0.46111033533483614</c:v>
                </c:pt>
                <c:pt idx="3">
                  <c:v>0.33877627627627627</c:v>
                </c:pt>
                <c:pt idx="4">
                  <c:v>0.37874336018067334</c:v>
                </c:pt>
              </c:numCache>
            </c:numRef>
          </c:val>
          <c:smooth val="0"/>
          <c:extLst>
            <c:ext xmlns:c16="http://schemas.microsoft.com/office/drawing/2014/chart" uri="{C3380CC4-5D6E-409C-BE32-E72D297353CC}">
              <c16:uniqueId val="{00000003-3AFC-4945-B2CD-6D503465C5B2}"/>
            </c:ext>
          </c:extLst>
        </c:ser>
        <c:ser>
          <c:idx val="4"/>
          <c:order val="4"/>
          <c:tx>
            <c:strRef>
              <c:f>Hours_per_tag!$Q$1:$Q$1</c:f>
              <c:strCache>
                <c:ptCount val="1"/>
                <c:pt idx="0">
                  <c:v>Total redeemed points</c:v>
                </c:pt>
              </c:strCache>
            </c:strRef>
          </c:tx>
          <c:spPr>
            <a:ln w="28800">
              <a:solidFill>
                <a:srgbClr val="579D1C"/>
              </a:solidFill>
              <a:round/>
            </a:ln>
          </c:spPr>
          <c:marker>
            <c:symbol val="triangle"/>
            <c:size val="8"/>
            <c:spPr>
              <a:solidFill>
                <a:srgbClr val="579D1C"/>
              </a:solidFill>
            </c:spPr>
          </c:marker>
          <c:dLbls>
            <c:spPr>
              <a:noFill/>
              <a:ln>
                <a:noFill/>
              </a:ln>
              <a:effectLst/>
            </c:spPr>
            <c:txPr>
              <a:bodyPr wrap="non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Hours_per_tag!$B$2:$B$6</c:f>
              <c:strCache>
                <c:ptCount val="5"/>
                <c:pt idx="0">
                  <c:v>sprint 2</c:v>
                </c:pt>
                <c:pt idx="1">
                  <c:v>sprint 3</c:v>
                </c:pt>
                <c:pt idx="2">
                  <c:v>sprint 4</c:v>
                </c:pt>
                <c:pt idx="3">
                  <c:v>sprint 5</c:v>
                </c:pt>
                <c:pt idx="4">
                  <c:v>sprint 6</c:v>
                </c:pt>
              </c:strCache>
            </c:strRef>
          </c:cat>
          <c:val>
            <c:numRef>
              <c:f>Hours_per_tag!$Q$37:$Q$41</c:f>
              <c:numCache>
                <c:formatCode>0.00%</c:formatCode>
                <c:ptCount val="5"/>
                <c:pt idx="0">
                  <c:v>0</c:v>
                </c:pt>
                <c:pt idx="1">
                  <c:v>0</c:v>
                </c:pt>
                <c:pt idx="2">
                  <c:v>0.11494252873563218</c:v>
                </c:pt>
                <c:pt idx="3">
                  <c:v>0</c:v>
                </c:pt>
                <c:pt idx="4">
                  <c:v>0</c:v>
                </c:pt>
              </c:numCache>
            </c:numRef>
          </c:val>
          <c:smooth val="0"/>
          <c:extLst>
            <c:ext xmlns:c16="http://schemas.microsoft.com/office/drawing/2014/chart" uri="{C3380CC4-5D6E-409C-BE32-E72D297353CC}">
              <c16:uniqueId val="{00000004-3AFC-4945-B2CD-6D503465C5B2}"/>
            </c:ext>
          </c:extLst>
        </c:ser>
        <c:dLbls>
          <c:showLegendKey val="0"/>
          <c:showVal val="0"/>
          <c:showCatName val="0"/>
          <c:showSerName val="0"/>
          <c:showPercent val="0"/>
          <c:showBubbleSize val="0"/>
        </c:dLbls>
        <c:hiLowLines>
          <c:spPr>
            <a:ln w="0">
              <a:noFill/>
            </a:ln>
          </c:spPr>
        </c:hiLowLines>
        <c:marker val="1"/>
        <c:smooth val="0"/>
        <c:axId val="88741443"/>
        <c:axId val="34241387"/>
      </c:lineChart>
      <c:catAx>
        <c:axId val="88741443"/>
        <c:scaling>
          <c:orientation val="minMax"/>
        </c:scaling>
        <c:delete val="0"/>
        <c:axPos val="b"/>
        <c:numFmt formatCode="General" sourceLinked="0"/>
        <c:majorTickMark val="out"/>
        <c:minorTickMark val="none"/>
        <c:tickLblPos val="nextTo"/>
        <c:spPr>
          <a:ln w="0">
            <a:solidFill>
              <a:srgbClr val="B3B3B3"/>
            </a:solidFill>
          </a:ln>
        </c:spPr>
        <c:txPr>
          <a:bodyPr/>
          <a:lstStyle/>
          <a:p>
            <a:pPr>
              <a:defRPr lang="en-GB" sz="1000" b="0" strike="noStrike" spc="-1">
                <a:solidFill>
                  <a:srgbClr val="000000"/>
                </a:solidFill>
                <a:latin typeface="Arial"/>
              </a:defRPr>
            </a:pPr>
            <a:endParaRPr lang="en-US"/>
          </a:p>
        </c:txPr>
        <c:crossAx val="34241387"/>
        <c:crosses val="autoZero"/>
        <c:auto val="1"/>
        <c:lblAlgn val="ctr"/>
        <c:lblOffset val="100"/>
        <c:noMultiLvlLbl val="0"/>
      </c:catAx>
      <c:valAx>
        <c:axId val="34241387"/>
        <c:scaling>
          <c:orientation val="minMax"/>
          <c:max val="1"/>
        </c:scaling>
        <c:delete val="0"/>
        <c:axPos val="l"/>
        <c:majorGridlines>
          <c:spPr>
            <a:ln w="0">
              <a:solidFill>
                <a:srgbClr val="B3B3B3"/>
              </a:solidFill>
            </a:ln>
          </c:spPr>
        </c:majorGridlines>
        <c:numFmt formatCode="0%" sourceLinked="0"/>
        <c:majorTickMark val="out"/>
        <c:minorTickMark val="none"/>
        <c:tickLblPos val="nextTo"/>
        <c:spPr>
          <a:ln w="0">
            <a:solidFill>
              <a:srgbClr val="B3B3B3"/>
            </a:solidFill>
          </a:ln>
        </c:spPr>
        <c:txPr>
          <a:bodyPr/>
          <a:lstStyle/>
          <a:p>
            <a:pPr>
              <a:defRPr lang="en-GB" sz="1000" b="0" strike="noStrike" spc="-1">
                <a:solidFill>
                  <a:srgbClr val="000000"/>
                </a:solidFill>
                <a:latin typeface="Arial"/>
              </a:defRPr>
            </a:pPr>
            <a:endParaRPr lang="en-US"/>
          </a:p>
        </c:txPr>
        <c:crossAx val="88741443"/>
        <c:crosses val="autoZero"/>
        <c:crossBetween val="midCat"/>
      </c:valAx>
      <c:spPr>
        <a:noFill/>
        <a:ln w="0">
          <a:solidFill>
            <a:srgbClr val="B3B3B3"/>
          </a:solidFill>
        </a:ln>
      </c:spPr>
    </c:plotArea>
    <c:legend>
      <c:legendPos val="b"/>
      <c:layout>
        <c:manualLayout>
          <c:xMode val="edge"/>
          <c:yMode val="edge"/>
          <c:x val="0.103128222756961"/>
          <c:y val="0.11832437767299001"/>
          <c:w val="0.53767260642869397"/>
          <c:h val="0.117679315639395"/>
        </c:manualLayout>
      </c:layout>
      <c:overlay val="0"/>
      <c:spPr>
        <a:noFill/>
        <a:ln w="0">
          <a:noFill/>
        </a:ln>
      </c:spPr>
      <c:txPr>
        <a:bodyPr/>
        <a:lstStyle/>
        <a:p>
          <a:pPr>
            <a:defRPr lang="en-GB" sz="1000" b="0" strike="noStrike" spc="-1">
              <a:solidFill>
                <a:srgbClr val="000000"/>
              </a:solidFill>
              <a:latin typeface="Arial"/>
            </a:defRPr>
          </a:pPr>
          <a:endParaRPr lang="en-US"/>
        </a:p>
      </c:txPr>
    </c:legend>
    <c:plotVisOnly val="1"/>
    <c:dispBlanksAs val="gap"/>
    <c:showDLblsOverMax val="1"/>
  </c:chart>
  <c:spPr>
    <a:solidFill>
      <a:srgbClr val="FFFFFF"/>
    </a:solidFill>
    <a:ln w="0">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c:style val="2"/>
  <c:chart>
    <c:title>
      <c:tx>
        <c:rich>
          <a:bodyPr rot="0"/>
          <a:lstStyle/>
          <a:p>
            <a:pPr>
              <a:defRPr lang="en-GB" sz="1300" b="0" strike="noStrike" spc="-1">
                <a:solidFill>
                  <a:srgbClr val="000000"/>
                </a:solidFill>
                <a:latin typeface="Arial"/>
              </a:defRPr>
            </a:pPr>
            <a:r>
              <a:rPr lang="en-GB" sz="1300" b="0" strike="noStrike" spc="-1">
                <a:solidFill>
                  <a:srgbClr val="000000"/>
                </a:solidFill>
                <a:latin typeface="Arial"/>
              </a:rPr>
              <a:t>Team-G</a:t>
            </a:r>
          </a:p>
        </c:rich>
      </c:tx>
      <c:overlay val="0"/>
      <c:spPr>
        <a:noFill/>
        <a:ln w="0">
          <a:noFill/>
        </a:ln>
      </c:spPr>
    </c:title>
    <c:autoTitleDeleted val="0"/>
    <c:plotArea>
      <c:layout/>
      <c:barChart>
        <c:barDir val="col"/>
        <c:grouping val="clustered"/>
        <c:varyColors val="0"/>
        <c:ser>
          <c:idx val="0"/>
          <c:order val="0"/>
          <c:tx>
            <c:strRef>
              <c:f>Hours_per_tag!$I$1</c:f>
              <c:strCache>
                <c:ptCount val="1"/>
                <c:pt idx="0">
                  <c:v>Automated test effort %</c:v>
                </c:pt>
              </c:strCache>
            </c:strRef>
          </c:tx>
          <c:spPr>
            <a:solidFill>
              <a:srgbClr val="004586"/>
            </a:solidFill>
            <a:ln w="0">
              <a:noFill/>
            </a:ln>
          </c:spPr>
          <c:invertIfNegative val="0"/>
          <c:dLbls>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Summary!$B$2:$B$6</c:f>
              <c:strCache>
                <c:ptCount val="5"/>
                <c:pt idx="0">
                  <c:v>Sprint-2</c:v>
                </c:pt>
                <c:pt idx="1">
                  <c:v>Sprint-3</c:v>
                </c:pt>
                <c:pt idx="2">
                  <c:v>Sprint-4</c:v>
                </c:pt>
                <c:pt idx="3">
                  <c:v>Sprint-5</c:v>
                </c:pt>
                <c:pt idx="4">
                  <c:v>Sprint-6</c:v>
                </c:pt>
              </c:strCache>
            </c:strRef>
          </c:cat>
          <c:val>
            <c:numRef>
              <c:f>Hours_per_tag!$I$32:$I$36</c:f>
              <c:numCache>
                <c:formatCode>0.00%</c:formatCode>
                <c:ptCount val="5"/>
                <c:pt idx="0">
                  <c:v>0.18006153846153847</c:v>
                </c:pt>
                <c:pt idx="1">
                  <c:v>0.11949732580319407</c:v>
                </c:pt>
                <c:pt idx="2">
                  <c:v>0.12901228738418263</c:v>
                </c:pt>
                <c:pt idx="3">
                  <c:v>0.15619074706105424</c:v>
                </c:pt>
                <c:pt idx="4">
                  <c:v>0.17960426179604261</c:v>
                </c:pt>
              </c:numCache>
            </c:numRef>
          </c:val>
          <c:extLst>
            <c:ext xmlns:c16="http://schemas.microsoft.com/office/drawing/2014/chart" uri="{C3380CC4-5D6E-409C-BE32-E72D297353CC}">
              <c16:uniqueId val="{00000000-6E09-CA49-A74E-E06ECF0CC583}"/>
            </c:ext>
          </c:extLst>
        </c:ser>
        <c:ser>
          <c:idx val="1"/>
          <c:order val="1"/>
          <c:tx>
            <c:strRef>
              <c:f>Hours_per_tag!$J$1</c:f>
              <c:strCache>
                <c:ptCount val="1"/>
                <c:pt idx="0">
                  <c:v>Manual test effort %</c:v>
                </c:pt>
              </c:strCache>
            </c:strRef>
          </c:tx>
          <c:spPr>
            <a:solidFill>
              <a:srgbClr val="FF420E"/>
            </a:solidFill>
            <a:ln w="0">
              <a:noFill/>
            </a:ln>
          </c:spPr>
          <c:invertIfNegative val="0"/>
          <c:dPt>
            <c:idx val="0"/>
            <c:invertIfNegative val="0"/>
            <c:bubble3D val="0"/>
            <c:extLst>
              <c:ext xmlns:c16="http://schemas.microsoft.com/office/drawing/2014/chart" uri="{C3380CC4-5D6E-409C-BE32-E72D297353CC}">
                <c16:uniqueId val="{00000002-6E09-CA49-A74E-E06ECF0CC583}"/>
              </c:ext>
            </c:extLst>
          </c:dPt>
          <c:dPt>
            <c:idx val="1"/>
            <c:invertIfNegative val="0"/>
            <c:bubble3D val="0"/>
            <c:extLst>
              <c:ext xmlns:c16="http://schemas.microsoft.com/office/drawing/2014/chart" uri="{C3380CC4-5D6E-409C-BE32-E72D297353CC}">
                <c16:uniqueId val="{00000004-6E09-CA49-A74E-E06ECF0CC583}"/>
              </c:ext>
            </c:extLst>
          </c:dPt>
          <c:dLbls>
            <c:dLbl>
              <c:idx val="0"/>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extLst>
                <c:ext xmlns:c15="http://schemas.microsoft.com/office/drawing/2012/chart" uri="{CE6537A1-D6FC-4f65-9D91-7224C49458BB}"/>
                <c:ext xmlns:c16="http://schemas.microsoft.com/office/drawing/2014/chart" uri="{C3380CC4-5D6E-409C-BE32-E72D297353CC}">
                  <c16:uniqueId val="{00000002-6E09-CA49-A74E-E06ECF0CC583}"/>
                </c:ext>
              </c:extLst>
            </c:dLbl>
            <c:dLbl>
              <c:idx val="1"/>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extLst>
                <c:ext xmlns:c15="http://schemas.microsoft.com/office/drawing/2012/chart" uri="{CE6537A1-D6FC-4f65-9D91-7224C49458BB}"/>
                <c:ext xmlns:c16="http://schemas.microsoft.com/office/drawing/2014/chart" uri="{C3380CC4-5D6E-409C-BE32-E72D297353CC}">
                  <c16:uniqueId val="{00000004-6E09-CA49-A74E-E06ECF0CC583}"/>
                </c:ext>
              </c:extLst>
            </c:dLbl>
            <c:spPr>
              <a:noFill/>
              <a:ln>
                <a:noFill/>
              </a:ln>
              <a:effectLst/>
            </c:spPr>
            <c:txPr>
              <a:bodyPr wrap="squar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Summary!$B$2:$B$6</c:f>
              <c:strCache>
                <c:ptCount val="5"/>
                <c:pt idx="0">
                  <c:v>Sprint-2</c:v>
                </c:pt>
                <c:pt idx="1">
                  <c:v>Sprint-3</c:v>
                </c:pt>
                <c:pt idx="2">
                  <c:v>Sprint-4</c:v>
                </c:pt>
                <c:pt idx="3">
                  <c:v>Sprint-5</c:v>
                </c:pt>
                <c:pt idx="4">
                  <c:v>Sprint-6</c:v>
                </c:pt>
              </c:strCache>
            </c:strRef>
          </c:cat>
          <c:val>
            <c:numRef>
              <c:f>Hours_per_tag!$J$32:$J$36</c:f>
              <c:numCache>
                <c:formatCode>0.00%</c:formatCode>
                <c:ptCount val="5"/>
                <c:pt idx="0">
                  <c:v>0</c:v>
                </c:pt>
                <c:pt idx="1">
                  <c:v>0</c:v>
                </c:pt>
                <c:pt idx="2">
                  <c:v>0</c:v>
                </c:pt>
                <c:pt idx="3">
                  <c:v>0</c:v>
                </c:pt>
                <c:pt idx="4">
                  <c:v>0</c:v>
                </c:pt>
              </c:numCache>
            </c:numRef>
          </c:val>
          <c:extLst>
            <c:ext xmlns:c16="http://schemas.microsoft.com/office/drawing/2014/chart" uri="{C3380CC4-5D6E-409C-BE32-E72D297353CC}">
              <c16:uniqueId val="{00000005-6E09-CA49-A74E-E06ECF0CC583}"/>
            </c:ext>
          </c:extLst>
        </c:ser>
        <c:ser>
          <c:idx val="2"/>
          <c:order val="2"/>
          <c:tx>
            <c:strRef>
              <c:f>Hours_per_tag!$H$1</c:f>
              <c:strCache>
                <c:ptCount val="1"/>
                <c:pt idx="0">
                  <c:v>Implementation effort %</c:v>
                </c:pt>
              </c:strCache>
            </c:strRef>
          </c:tx>
          <c:spPr>
            <a:solidFill>
              <a:srgbClr val="FFD320"/>
            </a:solidFill>
            <a:ln w="0">
              <a:noFill/>
            </a:ln>
          </c:spPr>
          <c:invertIfNegative val="0"/>
          <c:dLbls>
            <c:spPr>
              <a:noFill/>
              <a:ln>
                <a:noFill/>
              </a:ln>
              <a:effectLst/>
            </c:spPr>
            <c:txPr>
              <a:bodyPr wrap="none"/>
              <a:lstStyle/>
              <a:p>
                <a:pPr>
                  <a:defRPr lang="en-GB" sz="1000" b="0" strike="noStrike" spc="-1">
                    <a:solidFill>
                      <a:srgbClr val="000000"/>
                    </a:solidFill>
                    <a:latin typeface="Arial"/>
                  </a:defRPr>
                </a:pPr>
                <a:endParaRPr lang="en-US"/>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1"/>
              </c:ext>
            </c:extLst>
          </c:dLbls>
          <c:cat>
            <c:strRef>
              <c:f>Summary!$B$2:$B$6</c:f>
              <c:strCache>
                <c:ptCount val="5"/>
                <c:pt idx="0">
                  <c:v>Sprint-2</c:v>
                </c:pt>
                <c:pt idx="1">
                  <c:v>Sprint-3</c:v>
                </c:pt>
                <c:pt idx="2">
                  <c:v>Sprint-4</c:v>
                </c:pt>
                <c:pt idx="3">
                  <c:v>Sprint-5</c:v>
                </c:pt>
                <c:pt idx="4">
                  <c:v>Sprint-6</c:v>
                </c:pt>
              </c:strCache>
            </c:strRef>
          </c:cat>
          <c:val>
            <c:numRef>
              <c:f>Hours_per_tag!$H$32:$H$36</c:f>
              <c:numCache>
                <c:formatCode>0.00%</c:formatCode>
                <c:ptCount val="5"/>
                <c:pt idx="0">
                  <c:v>0.38633846153846152</c:v>
                </c:pt>
                <c:pt idx="1">
                  <c:v>0.29665507224694881</c:v>
                </c:pt>
                <c:pt idx="2">
                  <c:v>0.2223481390541546</c:v>
                </c:pt>
                <c:pt idx="3">
                  <c:v>0.20485716091518152</c:v>
                </c:pt>
                <c:pt idx="4">
                  <c:v>0.36042617960426182</c:v>
                </c:pt>
              </c:numCache>
            </c:numRef>
          </c:val>
          <c:extLst>
            <c:ext xmlns:c16="http://schemas.microsoft.com/office/drawing/2014/chart" uri="{C3380CC4-5D6E-409C-BE32-E72D297353CC}">
              <c16:uniqueId val="{00000006-6E09-CA49-A74E-E06ECF0CC583}"/>
            </c:ext>
          </c:extLst>
        </c:ser>
        <c:dLbls>
          <c:showLegendKey val="0"/>
          <c:showVal val="0"/>
          <c:showCatName val="0"/>
          <c:showSerName val="0"/>
          <c:showPercent val="0"/>
          <c:showBubbleSize val="0"/>
        </c:dLbls>
        <c:gapWidth val="100"/>
        <c:axId val="4852269"/>
        <c:axId val="68876685"/>
      </c:barChart>
      <c:lineChart>
        <c:grouping val="standard"/>
        <c:varyColors val="0"/>
        <c:ser>
          <c:idx val="3"/>
          <c:order val="3"/>
          <c:tx>
            <c:strRef>
              <c:f>Hours_per_tag!$K$1</c:f>
              <c:strCache>
                <c:ptCount val="1"/>
                <c:pt idx="0">
                  <c:v>Fix effort %</c:v>
                </c:pt>
              </c:strCache>
            </c:strRef>
          </c:tx>
          <c:spPr>
            <a:ln w="28800">
              <a:solidFill>
                <a:srgbClr val="579D1C"/>
              </a:solidFill>
              <a:round/>
            </a:ln>
          </c:spPr>
          <c:marker>
            <c:symbol val="none"/>
          </c:marker>
          <c:dLbls>
            <c:spPr>
              <a:noFill/>
              <a:ln>
                <a:noFill/>
              </a:ln>
              <a:effectLst/>
            </c:spPr>
            <c:txPr>
              <a:bodyPr wrap="square"/>
              <a:lstStyle/>
              <a:p>
                <a:pPr>
                  <a:defRPr lang="en-GB" sz="1000" b="0" strike="noStrike" spc="-1">
                    <a:solidFill>
                      <a:srgbClr val="000000"/>
                    </a:solidFill>
                    <a:latin typeface="Arial"/>
                  </a:defRPr>
                </a:pPr>
                <a:endParaRPr lang="en-US"/>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Summary!$B$2:$B$6</c:f>
              <c:strCache>
                <c:ptCount val="5"/>
                <c:pt idx="0">
                  <c:v>Sprint-2</c:v>
                </c:pt>
                <c:pt idx="1">
                  <c:v>Sprint-3</c:v>
                </c:pt>
                <c:pt idx="2">
                  <c:v>Sprint-4</c:v>
                </c:pt>
                <c:pt idx="3">
                  <c:v>Sprint-5</c:v>
                </c:pt>
                <c:pt idx="4">
                  <c:v>Sprint-6</c:v>
                </c:pt>
              </c:strCache>
            </c:strRef>
          </c:cat>
          <c:val>
            <c:numRef>
              <c:f>Hours_per_tag!$K$32:$K$36</c:f>
              <c:numCache>
                <c:formatCode>0.00%</c:formatCode>
                <c:ptCount val="5"/>
                <c:pt idx="0">
                  <c:v>0.15359999999999999</c:v>
                </c:pt>
                <c:pt idx="1">
                  <c:v>8.0911595666429664E-2</c:v>
                </c:pt>
                <c:pt idx="2">
                  <c:v>0.11820442597664241</c:v>
                </c:pt>
                <c:pt idx="3">
                  <c:v>5.2063582353684586E-2</c:v>
                </c:pt>
                <c:pt idx="4">
                  <c:v>0.10319634703196347</c:v>
                </c:pt>
              </c:numCache>
            </c:numRef>
          </c:val>
          <c:smooth val="0"/>
          <c:extLst>
            <c:ext xmlns:c16="http://schemas.microsoft.com/office/drawing/2014/chart" uri="{C3380CC4-5D6E-409C-BE32-E72D297353CC}">
              <c16:uniqueId val="{00000007-6E09-CA49-A74E-E06ECF0CC583}"/>
            </c:ext>
          </c:extLst>
        </c:ser>
        <c:dLbls>
          <c:showLegendKey val="0"/>
          <c:showVal val="0"/>
          <c:showCatName val="0"/>
          <c:showSerName val="0"/>
          <c:showPercent val="0"/>
          <c:showBubbleSize val="0"/>
        </c:dLbls>
        <c:hiLowLines>
          <c:spPr>
            <a:ln w="0">
              <a:noFill/>
            </a:ln>
          </c:spPr>
        </c:hiLowLines>
        <c:marker val="1"/>
        <c:smooth val="0"/>
        <c:axId val="4852269"/>
        <c:axId val="68876685"/>
      </c:lineChart>
      <c:catAx>
        <c:axId val="4852269"/>
        <c:scaling>
          <c:orientation val="minMax"/>
        </c:scaling>
        <c:delete val="0"/>
        <c:axPos val="b"/>
        <c:numFmt formatCode="General" sourceLinked="0"/>
        <c:majorTickMark val="out"/>
        <c:minorTickMark val="none"/>
        <c:tickLblPos val="nextTo"/>
        <c:spPr>
          <a:ln w="0">
            <a:solidFill>
              <a:srgbClr val="B3B3B3"/>
            </a:solidFill>
          </a:ln>
        </c:spPr>
        <c:txPr>
          <a:bodyPr/>
          <a:lstStyle/>
          <a:p>
            <a:pPr>
              <a:defRPr lang="en-GB" sz="1000" b="0" strike="noStrike" spc="-1">
                <a:solidFill>
                  <a:srgbClr val="000000"/>
                </a:solidFill>
                <a:latin typeface="Arial"/>
              </a:defRPr>
            </a:pPr>
            <a:endParaRPr lang="en-US"/>
          </a:p>
        </c:txPr>
        <c:crossAx val="68876685"/>
        <c:crosses val="autoZero"/>
        <c:auto val="1"/>
        <c:lblAlgn val="ctr"/>
        <c:lblOffset val="100"/>
        <c:noMultiLvlLbl val="0"/>
      </c:catAx>
      <c:valAx>
        <c:axId val="68876685"/>
        <c:scaling>
          <c:orientation val="minMax"/>
          <c:max val="1"/>
        </c:scaling>
        <c:delete val="0"/>
        <c:axPos val="l"/>
        <c:majorGridlines>
          <c:spPr>
            <a:ln w="0">
              <a:solidFill>
                <a:srgbClr val="B3B3B3"/>
              </a:solidFill>
            </a:ln>
          </c:spPr>
        </c:majorGridlines>
        <c:numFmt formatCode="0%" sourceLinked="0"/>
        <c:majorTickMark val="out"/>
        <c:minorTickMark val="none"/>
        <c:tickLblPos val="nextTo"/>
        <c:spPr>
          <a:ln w="0">
            <a:solidFill>
              <a:srgbClr val="B3B3B3"/>
            </a:solidFill>
          </a:ln>
        </c:spPr>
        <c:txPr>
          <a:bodyPr/>
          <a:lstStyle/>
          <a:p>
            <a:pPr>
              <a:defRPr lang="en-GB" sz="1000" b="0" strike="noStrike" spc="-1">
                <a:solidFill>
                  <a:srgbClr val="000000"/>
                </a:solidFill>
                <a:latin typeface="Arial"/>
              </a:defRPr>
            </a:pPr>
            <a:endParaRPr lang="en-US"/>
          </a:p>
        </c:txPr>
        <c:crossAx val="4852269"/>
        <c:crosses val="autoZero"/>
        <c:crossBetween val="between"/>
      </c:valAx>
      <c:spPr>
        <a:noFill/>
        <a:ln w="0">
          <a:solidFill>
            <a:srgbClr val="B3B3B3"/>
          </a:solidFill>
        </a:ln>
      </c:spPr>
    </c:plotArea>
    <c:legend>
      <c:legendPos val="b"/>
      <c:overlay val="0"/>
      <c:spPr>
        <a:noFill/>
        <a:ln w="0">
          <a:noFill/>
        </a:ln>
      </c:spPr>
      <c:txPr>
        <a:bodyPr/>
        <a:lstStyle/>
        <a:p>
          <a:pPr>
            <a:defRPr lang="en-GB" sz="1000" b="0" strike="noStrike" spc="-1">
              <a:solidFill>
                <a:srgbClr val="000000"/>
              </a:solidFill>
              <a:latin typeface="Arial"/>
            </a:defRPr>
          </a:pPr>
          <a:endParaRPr lang="en-US"/>
        </a:p>
      </c:txPr>
    </c:legend>
    <c:plotVisOnly val="1"/>
    <c:dispBlanksAs val="gap"/>
    <c:showDLblsOverMax val="1"/>
  </c:chart>
  <c:spPr>
    <a:solidFill>
      <a:srgbClr val="FFFFFF"/>
    </a:solidFill>
    <a:ln w="9360">
      <a:noFill/>
    </a:ln>
  </c:sp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8.xml"/><Relationship Id="rId3" Type="http://schemas.openxmlformats.org/officeDocument/2006/relationships/chart" Target="../charts/chart13.xml"/><Relationship Id="rId7" Type="http://schemas.openxmlformats.org/officeDocument/2006/relationships/chart" Target="../charts/chart17.xml"/><Relationship Id="rId2" Type="http://schemas.openxmlformats.org/officeDocument/2006/relationships/chart" Target="../charts/chart12.xml"/><Relationship Id="rId1" Type="http://schemas.openxmlformats.org/officeDocument/2006/relationships/chart" Target="../charts/chart11.xml"/><Relationship Id="rId6" Type="http://schemas.openxmlformats.org/officeDocument/2006/relationships/chart" Target="../charts/chart16.xml"/><Relationship Id="rId5" Type="http://schemas.openxmlformats.org/officeDocument/2006/relationships/chart" Target="../charts/chart15.xml"/><Relationship Id="rId10" Type="http://schemas.openxmlformats.org/officeDocument/2006/relationships/chart" Target="../charts/chart20.xml"/><Relationship Id="rId4" Type="http://schemas.openxmlformats.org/officeDocument/2006/relationships/chart" Target="../charts/chart14.xml"/><Relationship Id="rId9" Type="http://schemas.openxmlformats.org/officeDocument/2006/relationships/chart" Target="../charts/chart19.xml"/></Relationships>
</file>

<file path=xl/drawings/drawing1.xml><?xml version="1.0" encoding="utf-8"?>
<xdr:wsDr xmlns:xdr="http://schemas.openxmlformats.org/drawingml/2006/spreadsheetDrawing" xmlns:a="http://schemas.openxmlformats.org/drawingml/2006/main">
  <xdr:twoCellAnchor editAs="oneCell">
    <xdr:from>
      <xdr:col>17</xdr:col>
      <xdr:colOff>325080</xdr:colOff>
      <xdr:row>0</xdr:row>
      <xdr:rowOff>354240</xdr:rowOff>
    </xdr:from>
    <xdr:to>
      <xdr:col>25</xdr:col>
      <xdr:colOff>45720</xdr:colOff>
      <xdr:row>16</xdr:row>
      <xdr:rowOff>75960</xdr:rowOff>
    </xdr:to>
    <xdr:graphicFrame macro="">
      <xdr:nvGraphicFramePr>
        <xdr:cNvPr id="2" name="Chart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17</xdr:col>
      <xdr:colOff>433440</xdr:colOff>
      <xdr:row>17</xdr:row>
      <xdr:rowOff>115200</xdr:rowOff>
    </xdr:from>
    <xdr:to>
      <xdr:col>25</xdr:col>
      <xdr:colOff>138960</xdr:colOff>
      <xdr:row>38</xdr:row>
      <xdr:rowOff>47520</xdr:rowOff>
    </xdr:to>
    <xdr:graphicFrame macro="">
      <xdr:nvGraphicFramePr>
        <xdr:cNvPr id="3" name="Chart 2">
          <a:extLst>
            <a:ext uri="{FF2B5EF4-FFF2-40B4-BE49-F238E27FC236}">
              <a16:creationId xmlns:a16="http://schemas.microsoft.com/office/drawing/2014/main" id="{00000000-0008-0000-0A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17</xdr:col>
      <xdr:colOff>437040</xdr:colOff>
      <xdr:row>39</xdr:row>
      <xdr:rowOff>60840</xdr:rowOff>
    </xdr:from>
    <xdr:to>
      <xdr:col>25</xdr:col>
      <xdr:colOff>142560</xdr:colOff>
      <xdr:row>56</xdr:row>
      <xdr:rowOff>76320</xdr:rowOff>
    </xdr:to>
    <xdr:graphicFrame macro="">
      <xdr:nvGraphicFramePr>
        <xdr:cNvPr id="4" name="Chart 3">
          <a:extLst>
            <a:ext uri="{FF2B5EF4-FFF2-40B4-BE49-F238E27FC236}">
              <a16:creationId xmlns:a16="http://schemas.microsoft.com/office/drawing/2014/main" id="{00000000-0008-0000-0A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17</xdr:col>
      <xdr:colOff>414000</xdr:colOff>
      <xdr:row>60</xdr:row>
      <xdr:rowOff>158040</xdr:rowOff>
    </xdr:from>
    <xdr:to>
      <xdr:col>25</xdr:col>
      <xdr:colOff>119520</xdr:colOff>
      <xdr:row>81</xdr:row>
      <xdr:rowOff>90360</xdr:rowOff>
    </xdr:to>
    <xdr:graphicFrame macro="">
      <xdr:nvGraphicFramePr>
        <xdr:cNvPr id="5" name="Chart 4">
          <a:extLst>
            <a:ext uri="{FF2B5EF4-FFF2-40B4-BE49-F238E27FC236}">
              <a16:creationId xmlns:a16="http://schemas.microsoft.com/office/drawing/2014/main" id="{00000000-0008-0000-0A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25</xdr:col>
      <xdr:colOff>199440</xdr:colOff>
      <xdr:row>0</xdr:row>
      <xdr:rowOff>306360</xdr:rowOff>
    </xdr:from>
    <xdr:to>
      <xdr:col>32</xdr:col>
      <xdr:colOff>727560</xdr:colOff>
      <xdr:row>18</xdr:row>
      <xdr:rowOff>159120</xdr:rowOff>
    </xdr:to>
    <xdr:graphicFrame macro="">
      <xdr:nvGraphicFramePr>
        <xdr:cNvPr id="6" name="Chart 5">
          <a:extLst>
            <a:ext uri="{FF2B5EF4-FFF2-40B4-BE49-F238E27FC236}">
              <a16:creationId xmlns:a16="http://schemas.microsoft.com/office/drawing/2014/main" id="{00000000-0008-0000-0A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25</xdr:col>
      <xdr:colOff>232560</xdr:colOff>
      <xdr:row>19</xdr:row>
      <xdr:rowOff>360</xdr:rowOff>
    </xdr:from>
    <xdr:to>
      <xdr:col>32</xdr:col>
      <xdr:colOff>760680</xdr:colOff>
      <xdr:row>39</xdr:row>
      <xdr:rowOff>95040</xdr:rowOff>
    </xdr:to>
    <xdr:graphicFrame macro="">
      <xdr:nvGraphicFramePr>
        <xdr:cNvPr id="7" name="Chart 6">
          <a:extLst>
            <a:ext uri="{FF2B5EF4-FFF2-40B4-BE49-F238E27FC236}">
              <a16:creationId xmlns:a16="http://schemas.microsoft.com/office/drawing/2014/main" id="{00000000-0008-0000-0A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25</xdr:col>
      <xdr:colOff>218880</xdr:colOff>
      <xdr:row>39</xdr:row>
      <xdr:rowOff>98280</xdr:rowOff>
    </xdr:from>
    <xdr:to>
      <xdr:col>32</xdr:col>
      <xdr:colOff>747000</xdr:colOff>
      <xdr:row>56</xdr:row>
      <xdr:rowOff>46800</xdr:rowOff>
    </xdr:to>
    <xdr:graphicFrame macro="">
      <xdr:nvGraphicFramePr>
        <xdr:cNvPr id="8" name="Chart 7">
          <a:extLst>
            <a:ext uri="{FF2B5EF4-FFF2-40B4-BE49-F238E27FC236}">
              <a16:creationId xmlns:a16="http://schemas.microsoft.com/office/drawing/2014/main" id="{00000000-0008-0000-0A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25</xdr:col>
      <xdr:colOff>329040</xdr:colOff>
      <xdr:row>60</xdr:row>
      <xdr:rowOff>138600</xdr:rowOff>
    </xdr:from>
    <xdr:to>
      <xdr:col>33</xdr:col>
      <xdr:colOff>34920</xdr:colOff>
      <xdr:row>81</xdr:row>
      <xdr:rowOff>3960</xdr:rowOff>
    </xdr:to>
    <xdr:graphicFrame macro="">
      <xdr:nvGraphicFramePr>
        <xdr:cNvPr id="9" name="Chart 8">
          <a:extLst>
            <a:ext uri="{FF2B5EF4-FFF2-40B4-BE49-F238E27FC236}">
              <a16:creationId xmlns:a16="http://schemas.microsoft.com/office/drawing/2014/main" id="{00000000-0008-0000-0A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17</xdr:col>
      <xdr:colOff>555120</xdr:colOff>
      <xdr:row>83</xdr:row>
      <xdr:rowOff>91080</xdr:rowOff>
    </xdr:from>
    <xdr:to>
      <xdr:col>25</xdr:col>
      <xdr:colOff>658440</xdr:colOff>
      <xdr:row>107</xdr:row>
      <xdr:rowOff>137880</xdr:rowOff>
    </xdr:to>
    <xdr:graphicFrame macro="">
      <xdr:nvGraphicFramePr>
        <xdr:cNvPr id="10" name="Chart 9">
          <a:extLst>
            <a:ext uri="{FF2B5EF4-FFF2-40B4-BE49-F238E27FC236}">
              <a16:creationId xmlns:a16="http://schemas.microsoft.com/office/drawing/2014/main" id="{00000000-0008-0000-0A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oneCell">
    <xdr:from>
      <xdr:col>1</xdr:col>
      <xdr:colOff>554760</xdr:colOff>
      <xdr:row>72</xdr:row>
      <xdr:rowOff>40680</xdr:rowOff>
    </xdr:from>
    <xdr:to>
      <xdr:col>14</xdr:col>
      <xdr:colOff>149760</xdr:colOff>
      <xdr:row>96</xdr:row>
      <xdr:rowOff>87480</xdr:rowOff>
    </xdr:to>
    <xdr:graphicFrame macro="">
      <xdr:nvGraphicFramePr>
        <xdr:cNvPr id="11" name="Chart 10">
          <a:extLst>
            <a:ext uri="{FF2B5EF4-FFF2-40B4-BE49-F238E27FC236}">
              <a16:creationId xmlns:a16="http://schemas.microsoft.com/office/drawing/2014/main" id="{00000000-0008-0000-0A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26</xdr:col>
      <xdr:colOff>229320</xdr:colOff>
      <xdr:row>74</xdr:row>
      <xdr:rowOff>61920</xdr:rowOff>
    </xdr:from>
    <xdr:to>
      <xdr:col>34</xdr:col>
      <xdr:colOff>118080</xdr:colOff>
      <xdr:row>98</xdr:row>
      <xdr:rowOff>109080</xdr:rowOff>
    </xdr:to>
    <xdr:graphicFrame macro="">
      <xdr:nvGraphicFramePr>
        <xdr:cNvPr id="10" name="Chart 9">
          <a:extLst>
            <a:ext uri="{FF2B5EF4-FFF2-40B4-BE49-F238E27FC236}">
              <a16:creationId xmlns:a16="http://schemas.microsoft.com/office/drawing/2014/main" id="{00000000-0008-0000-0B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34</xdr:col>
      <xdr:colOff>478800</xdr:colOff>
      <xdr:row>1</xdr:row>
      <xdr:rowOff>65160</xdr:rowOff>
    </xdr:from>
    <xdr:to>
      <xdr:col>42</xdr:col>
      <xdr:colOff>367920</xdr:colOff>
      <xdr:row>25</xdr:row>
      <xdr:rowOff>112320</xdr:rowOff>
    </xdr:to>
    <xdr:graphicFrame macro="">
      <xdr:nvGraphicFramePr>
        <xdr:cNvPr id="11" name="Chart 10">
          <a:extLst>
            <a:ext uri="{FF2B5EF4-FFF2-40B4-BE49-F238E27FC236}">
              <a16:creationId xmlns:a16="http://schemas.microsoft.com/office/drawing/2014/main" id="{00000000-0008-0000-0B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18</xdr:col>
      <xdr:colOff>62280</xdr:colOff>
      <xdr:row>0</xdr:row>
      <xdr:rowOff>270720</xdr:rowOff>
    </xdr:from>
    <xdr:to>
      <xdr:col>25</xdr:col>
      <xdr:colOff>762480</xdr:colOff>
      <xdr:row>22</xdr:row>
      <xdr:rowOff>14400</xdr:rowOff>
    </xdr:to>
    <xdr:graphicFrame macro="">
      <xdr:nvGraphicFramePr>
        <xdr:cNvPr id="12" name="Chart 11">
          <a:extLst>
            <a:ext uri="{FF2B5EF4-FFF2-40B4-BE49-F238E27FC236}">
              <a16:creationId xmlns:a16="http://schemas.microsoft.com/office/drawing/2014/main" id="{00000000-0008-0000-0B00-00000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26</xdr:col>
      <xdr:colOff>70560</xdr:colOff>
      <xdr:row>0</xdr:row>
      <xdr:rowOff>639000</xdr:rowOff>
    </xdr:from>
    <xdr:to>
      <xdr:col>33</xdr:col>
      <xdr:colOff>769320</xdr:colOff>
      <xdr:row>24</xdr:row>
      <xdr:rowOff>57960</xdr:rowOff>
    </xdr:to>
    <xdr:graphicFrame macro="">
      <xdr:nvGraphicFramePr>
        <xdr:cNvPr id="13" name="Chart 12">
          <a:extLst>
            <a:ext uri="{FF2B5EF4-FFF2-40B4-BE49-F238E27FC236}">
              <a16:creationId xmlns:a16="http://schemas.microsoft.com/office/drawing/2014/main" id="{00000000-0008-0000-0B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18</xdr:col>
      <xdr:colOff>5760</xdr:colOff>
      <xdr:row>23</xdr:row>
      <xdr:rowOff>104400</xdr:rowOff>
    </xdr:from>
    <xdr:to>
      <xdr:col>25</xdr:col>
      <xdr:colOff>729360</xdr:colOff>
      <xdr:row>47</xdr:row>
      <xdr:rowOff>151560</xdr:rowOff>
    </xdr:to>
    <xdr:graphicFrame macro="">
      <xdr:nvGraphicFramePr>
        <xdr:cNvPr id="14" name="Chart 13">
          <a:extLst>
            <a:ext uri="{FF2B5EF4-FFF2-40B4-BE49-F238E27FC236}">
              <a16:creationId xmlns:a16="http://schemas.microsoft.com/office/drawing/2014/main" id="{00000000-0008-0000-0B00-00000E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50</xdr:col>
      <xdr:colOff>136080</xdr:colOff>
      <xdr:row>1</xdr:row>
      <xdr:rowOff>123840</xdr:rowOff>
    </xdr:from>
    <xdr:to>
      <xdr:col>58</xdr:col>
      <xdr:colOff>22680</xdr:colOff>
      <xdr:row>26</xdr:row>
      <xdr:rowOff>8280</xdr:rowOff>
    </xdr:to>
    <xdr:graphicFrame macro="">
      <xdr:nvGraphicFramePr>
        <xdr:cNvPr id="15" name="Chart 14">
          <a:extLst>
            <a:ext uri="{FF2B5EF4-FFF2-40B4-BE49-F238E27FC236}">
              <a16:creationId xmlns:a16="http://schemas.microsoft.com/office/drawing/2014/main" id="{00000000-0008-0000-0B00-00000F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34</xdr:col>
      <xdr:colOff>612720</xdr:colOff>
      <xdr:row>28</xdr:row>
      <xdr:rowOff>30240</xdr:rowOff>
    </xdr:from>
    <xdr:to>
      <xdr:col>42</xdr:col>
      <xdr:colOff>502560</xdr:colOff>
      <xdr:row>52</xdr:row>
      <xdr:rowOff>77400</xdr:rowOff>
    </xdr:to>
    <xdr:graphicFrame macro="">
      <xdr:nvGraphicFramePr>
        <xdr:cNvPr id="16" name="Chart 15">
          <a:extLst>
            <a:ext uri="{FF2B5EF4-FFF2-40B4-BE49-F238E27FC236}">
              <a16:creationId xmlns:a16="http://schemas.microsoft.com/office/drawing/2014/main" id="{00000000-0008-0000-0B00-000010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16</xdr:col>
      <xdr:colOff>312120</xdr:colOff>
      <xdr:row>50</xdr:row>
      <xdr:rowOff>157320</xdr:rowOff>
    </xdr:from>
    <xdr:to>
      <xdr:col>25</xdr:col>
      <xdr:colOff>250200</xdr:colOff>
      <xdr:row>75</xdr:row>
      <xdr:rowOff>42480</xdr:rowOff>
    </xdr:to>
    <xdr:graphicFrame macro="">
      <xdr:nvGraphicFramePr>
        <xdr:cNvPr id="17" name="Chart 16">
          <a:extLst>
            <a:ext uri="{FF2B5EF4-FFF2-40B4-BE49-F238E27FC236}">
              <a16:creationId xmlns:a16="http://schemas.microsoft.com/office/drawing/2014/main" id="{00000000-0008-0000-0B00-000011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26</xdr:col>
      <xdr:colOff>41760</xdr:colOff>
      <xdr:row>26</xdr:row>
      <xdr:rowOff>37800</xdr:rowOff>
    </xdr:from>
    <xdr:to>
      <xdr:col>33</xdr:col>
      <xdr:colOff>740520</xdr:colOff>
      <xdr:row>50</xdr:row>
      <xdr:rowOff>84960</xdr:rowOff>
    </xdr:to>
    <xdr:graphicFrame macro="">
      <xdr:nvGraphicFramePr>
        <xdr:cNvPr id="18" name="Chart 17">
          <a:extLst>
            <a:ext uri="{FF2B5EF4-FFF2-40B4-BE49-F238E27FC236}">
              <a16:creationId xmlns:a16="http://schemas.microsoft.com/office/drawing/2014/main" id="{00000000-0008-0000-0B00-00001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oneCell">
    <xdr:from>
      <xdr:col>1</xdr:col>
      <xdr:colOff>399257</xdr:colOff>
      <xdr:row>54</xdr:row>
      <xdr:rowOff>97378</xdr:rowOff>
    </xdr:from>
    <xdr:to>
      <xdr:col>12</xdr:col>
      <xdr:colOff>338417</xdr:colOff>
      <xdr:row>78</xdr:row>
      <xdr:rowOff>144538</xdr:rowOff>
    </xdr:to>
    <xdr:graphicFrame macro="">
      <xdr:nvGraphicFramePr>
        <xdr:cNvPr id="19" name="Chart 18">
          <a:extLst>
            <a:ext uri="{FF2B5EF4-FFF2-40B4-BE49-F238E27FC236}">
              <a16:creationId xmlns:a16="http://schemas.microsoft.com/office/drawing/2014/main" id="{00000000-0008-0000-0B00-00001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8.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9.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63"/>
  <sheetViews>
    <sheetView topLeftCell="K1" zoomScale="85" zoomScaleNormal="85" workbookViewId="0">
      <pane ySplit="1" topLeftCell="A2" activePane="bottomLeft" state="frozen"/>
      <selection activeCell="K1" sqref="K1"/>
      <selection pane="bottomLeft" activeCell="X1" sqref="X1"/>
    </sheetView>
  </sheetViews>
  <sheetFormatPr baseColWidth="10" defaultColWidth="12.6640625" defaultRowHeight="13"/>
  <cols>
    <col min="2" max="2" width="7.1640625" customWidth="1"/>
    <col min="3" max="3" width="13.5" customWidth="1"/>
    <col min="5" max="5" width="16.6640625" customWidth="1"/>
    <col min="6" max="6" width="13.83203125" customWidth="1"/>
    <col min="13" max="13" width="11.83203125" customWidth="1"/>
    <col min="14" max="14" width="9.5" customWidth="1"/>
    <col min="16" max="16" width="9.6640625" customWidth="1"/>
    <col min="17" max="17" width="18.5" customWidth="1"/>
    <col min="20" max="20" width="17.1640625" customWidth="1"/>
    <col min="21" max="21" width="19.5" customWidth="1"/>
    <col min="23" max="23" width="17" customWidth="1"/>
    <col min="24" max="24" width="24.5" customWidth="1"/>
    <col min="25" max="25" width="25.5" customWidth="1"/>
  </cols>
  <sheetData>
    <row r="1" spans="1:26">
      <c r="A1" s="8" t="s">
        <v>0</v>
      </c>
      <c r="B1" s="8" t="s">
        <v>1</v>
      </c>
      <c r="C1" s="8" t="s">
        <v>2</v>
      </c>
      <c r="D1" s="8" t="s">
        <v>3</v>
      </c>
      <c r="E1" s="8" t="s">
        <v>4</v>
      </c>
      <c r="F1" s="8" t="s">
        <v>5</v>
      </c>
      <c r="G1" s="8" t="s">
        <v>6</v>
      </c>
      <c r="H1" s="8" t="s">
        <v>7</v>
      </c>
      <c r="I1" s="8" t="s">
        <v>8</v>
      </c>
      <c r="J1" s="8" t="s">
        <v>9</v>
      </c>
      <c r="K1" s="8" t="s">
        <v>10</v>
      </c>
      <c r="L1" s="8" t="s">
        <v>11</v>
      </c>
      <c r="M1" s="8" t="s">
        <v>12</v>
      </c>
      <c r="N1" s="8" t="s">
        <v>13</v>
      </c>
      <c r="O1" s="8" t="s">
        <v>14</v>
      </c>
      <c r="P1" s="8" t="s">
        <v>15</v>
      </c>
      <c r="Q1" s="8" t="s">
        <v>16</v>
      </c>
      <c r="R1" s="8" t="s">
        <v>17</v>
      </c>
      <c r="S1" s="8" t="s">
        <v>18</v>
      </c>
      <c r="T1" s="8" t="s">
        <v>19</v>
      </c>
      <c r="U1" s="8" t="s">
        <v>20</v>
      </c>
      <c r="V1" s="8" t="s">
        <v>21</v>
      </c>
      <c r="W1" s="8" t="s">
        <v>22</v>
      </c>
      <c r="X1" s="8" t="s">
        <v>23</v>
      </c>
      <c r="Y1" s="8" t="s">
        <v>24</v>
      </c>
      <c r="Z1" s="8" t="s">
        <v>25</v>
      </c>
    </row>
    <row r="2" spans="1:26" ht="42">
      <c r="A2">
        <v>2</v>
      </c>
      <c r="B2" t="s">
        <v>26</v>
      </c>
      <c r="C2" s="13" t="s">
        <v>27</v>
      </c>
      <c r="D2">
        <v>3</v>
      </c>
      <c r="E2">
        <v>13</v>
      </c>
      <c r="F2" s="14" t="s">
        <v>28</v>
      </c>
      <c r="G2" t="s">
        <v>29</v>
      </c>
      <c r="H2">
        <v>0</v>
      </c>
      <c r="K2" s="12">
        <f>COUNTIF(H2:H2,"&gt;0")/COUNT(H2:H2)</f>
        <v>0</v>
      </c>
      <c r="L2" s="15"/>
      <c r="M2">
        <v>0</v>
      </c>
      <c r="O2" s="12">
        <v>0</v>
      </c>
      <c r="P2">
        <f t="shared" ref="P2:P13" si="0">IF(OR(H2&gt;0, M2&gt;0),1,0)</f>
        <v>0</v>
      </c>
      <c r="Q2" s="11">
        <f>COUNTIF(P2:P2,"&gt;0")/COUNT(P2:P2)</f>
        <v>0</v>
      </c>
      <c r="S2">
        <v>0</v>
      </c>
      <c r="T2">
        <f t="shared" ref="T2:T13" si="1">IF(S2&gt;0,E2,0)</f>
        <v>0</v>
      </c>
      <c r="Z2" s="82" t="s">
        <v>30</v>
      </c>
    </row>
    <row r="3" spans="1:26" ht="42">
      <c r="D3">
        <v>5</v>
      </c>
      <c r="E3">
        <v>8</v>
      </c>
      <c r="F3" s="14" t="s">
        <v>31</v>
      </c>
      <c r="G3" t="s">
        <v>32</v>
      </c>
      <c r="H3">
        <v>1</v>
      </c>
      <c r="K3" s="84">
        <f>COUNTIF(H3:H7,"&gt;0")/COUNT(H3:H7)</f>
        <v>0.2</v>
      </c>
      <c r="L3" s="15"/>
      <c r="M3">
        <v>0</v>
      </c>
      <c r="O3" s="84">
        <f>COUNTIF(M3:M7,"&gt;0")/COUNT(M3:M7)</f>
        <v>0</v>
      </c>
      <c r="P3">
        <f t="shared" si="0"/>
        <v>1</v>
      </c>
      <c r="Q3" s="83">
        <f>COUNTIF(P3:P7,"&gt;0")/COUNT(P3:P7)</f>
        <v>0.2</v>
      </c>
      <c r="S3" s="82">
        <v>0</v>
      </c>
      <c r="T3">
        <f t="shared" si="1"/>
        <v>0</v>
      </c>
      <c r="Z3" s="82"/>
    </row>
    <row r="4" spans="1:26">
      <c r="G4" t="s">
        <v>33</v>
      </c>
      <c r="H4">
        <v>0</v>
      </c>
      <c r="K4" s="84"/>
      <c r="L4" s="15"/>
      <c r="M4">
        <v>0</v>
      </c>
      <c r="O4" s="84"/>
      <c r="P4">
        <f t="shared" si="0"/>
        <v>0</v>
      </c>
      <c r="Q4" s="83"/>
      <c r="S4" s="82"/>
      <c r="T4">
        <f t="shared" si="1"/>
        <v>0</v>
      </c>
      <c r="Z4" s="82"/>
    </row>
    <row r="5" spans="1:26">
      <c r="G5" t="s">
        <v>34</v>
      </c>
      <c r="H5">
        <v>0</v>
      </c>
      <c r="K5" s="84"/>
      <c r="L5" s="15"/>
      <c r="M5">
        <v>0</v>
      </c>
      <c r="O5" s="84"/>
      <c r="P5">
        <f t="shared" si="0"/>
        <v>0</v>
      </c>
      <c r="Q5" s="83"/>
      <c r="S5" s="82"/>
      <c r="T5">
        <f t="shared" si="1"/>
        <v>0</v>
      </c>
      <c r="Z5" s="82"/>
    </row>
    <row r="6" spans="1:26">
      <c r="G6" t="s">
        <v>35</v>
      </c>
      <c r="H6">
        <v>0</v>
      </c>
      <c r="K6" s="84"/>
      <c r="L6" s="15"/>
      <c r="M6">
        <v>0</v>
      </c>
      <c r="O6" s="84"/>
      <c r="P6">
        <f t="shared" si="0"/>
        <v>0</v>
      </c>
      <c r="Q6" s="83"/>
      <c r="S6" s="82"/>
      <c r="T6">
        <f t="shared" si="1"/>
        <v>0</v>
      </c>
      <c r="Z6" s="82"/>
    </row>
    <row r="7" spans="1:26">
      <c r="G7" t="s">
        <v>36</v>
      </c>
      <c r="H7">
        <v>0</v>
      </c>
      <c r="K7" s="84"/>
      <c r="L7" s="15"/>
      <c r="M7">
        <v>0</v>
      </c>
      <c r="O7" s="84"/>
      <c r="P7">
        <f t="shared" si="0"/>
        <v>0</v>
      </c>
      <c r="Q7" s="83"/>
      <c r="S7" s="82"/>
      <c r="T7">
        <f t="shared" si="1"/>
        <v>0</v>
      </c>
      <c r="Z7" s="82"/>
    </row>
    <row r="8" spans="1:26" ht="42">
      <c r="D8">
        <v>6</v>
      </c>
      <c r="E8">
        <v>5</v>
      </c>
      <c r="F8" s="14" t="s">
        <v>37</v>
      </c>
      <c r="G8" t="s">
        <v>32</v>
      </c>
      <c r="H8">
        <v>0</v>
      </c>
      <c r="K8" s="84">
        <f>COUNTIF(H8:H11,"&gt;0")/COUNT(H8:H11)</f>
        <v>0</v>
      </c>
      <c r="L8" s="15"/>
      <c r="M8">
        <v>0</v>
      </c>
      <c r="O8" s="84">
        <f>COUNTIF(M8:M11,"&gt;0")/COUNT(M8:M11)</f>
        <v>0</v>
      </c>
      <c r="P8">
        <f t="shared" si="0"/>
        <v>0</v>
      </c>
      <c r="Q8" s="83">
        <f>COUNTIF(P8:P11,"&gt;0")/COUNT(P8:P11)</f>
        <v>0</v>
      </c>
      <c r="S8" s="82">
        <v>0</v>
      </c>
      <c r="T8">
        <f t="shared" si="1"/>
        <v>0</v>
      </c>
      <c r="Z8" s="82"/>
    </row>
    <row r="9" spans="1:26">
      <c r="G9" t="s">
        <v>33</v>
      </c>
      <c r="H9">
        <v>0</v>
      </c>
      <c r="K9" s="84"/>
      <c r="L9" s="15"/>
      <c r="M9">
        <v>0</v>
      </c>
      <c r="O9" s="84"/>
      <c r="P9">
        <f t="shared" si="0"/>
        <v>0</v>
      </c>
      <c r="Q9" s="83"/>
      <c r="S9" s="82"/>
      <c r="T9">
        <f t="shared" si="1"/>
        <v>0</v>
      </c>
      <c r="Z9" s="82"/>
    </row>
    <row r="10" spans="1:26">
      <c r="G10" t="s">
        <v>34</v>
      </c>
      <c r="H10">
        <v>0</v>
      </c>
      <c r="K10" s="84"/>
      <c r="L10" s="15"/>
      <c r="M10">
        <v>0</v>
      </c>
      <c r="O10" s="84"/>
      <c r="P10">
        <f t="shared" si="0"/>
        <v>0</v>
      </c>
      <c r="Q10" s="83"/>
      <c r="S10" s="82"/>
      <c r="T10">
        <f t="shared" si="1"/>
        <v>0</v>
      </c>
      <c r="Z10" s="82"/>
    </row>
    <row r="11" spans="1:26">
      <c r="G11" t="s">
        <v>35</v>
      </c>
      <c r="H11">
        <v>0</v>
      </c>
      <c r="K11" s="84"/>
      <c r="L11" s="15"/>
      <c r="M11">
        <v>0</v>
      </c>
      <c r="O11" s="84"/>
      <c r="P11">
        <f t="shared" si="0"/>
        <v>0</v>
      </c>
      <c r="Q11" s="83"/>
      <c r="S11" s="82"/>
      <c r="T11">
        <f t="shared" si="1"/>
        <v>0</v>
      </c>
      <c r="Z11" s="82"/>
    </row>
    <row r="12" spans="1:26">
      <c r="D12">
        <v>13</v>
      </c>
      <c r="E12">
        <v>5</v>
      </c>
      <c r="F12" t="s">
        <v>38</v>
      </c>
      <c r="G12" t="s">
        <v>32</v>
      </c>
      <c r="H12">
        <v>0</v>
      </c>
      <c r="K12" s="84">
        <f>COUNTIF(H12:H13,"&gt;0")/COUNT(H12:H13)</f>
        <v>0</v>
      </c>
      <c r="L12" s="15"/>
      <c r="M12">
        <v>0</v>
      </c>
      <c r="O12" s="84">
        <f>COUNTIF(M12:M13,"&gt;0")/COUNT(M12:M13)</f>
        <v>0</v>
      </c>
      <c r="P12">
        <f t="shared" si="0"/>
        <v>0</v>
      </c>
      <c r="Q12" s="83">
        <f>COUNTIF(P12:P13,"&gt;0")/COUNT(P12:P13)</f>
        <v>0</v>
      </c>
      <c r="S12" s="82">
        <v>0</v>
      </c>
      <c r="T12">
        <f t="shared" si="1"/>
        <v>0</v>
      </c>
      <c r="Z12" s="82"/>
    </row>
    <row r="13" spans="1:26">
      <c r="G13" t="s">
        <v>33</v>
      </c>
      <c r="H13">
        <v>0</v>
      </c>
      <c r="K13" s="84"/>
      <c r="L13" s="15"/>
      <c r="M13">
        <v>0</v>
      </c>
      <c r="O13" s="84"/>
      <c r="P13">
        <f t="shared" si="0"/>
        <v>0</v>
      </c>
      <c r="Q13" s="83"/>
      <c r="S13" s="82"/>
      <c r="T13">
        <f t="shared" si="1"/>
        <v>0</v>
      </c>
      <c r="Z13" s="82"/>
    </row>
    <row r="14" spans="1:26">
      <c r="E14">
        <f>SUM(E2:E13)</f>
        <v>31</v>
      </c>
      <c r="H14" s="16">
        <f>SUM(H2:H13)</f>
        <v>1</v>
      </c>
      <c r="J14" s="17" t="s">
        <v>39</v>
      </c>
      <c r="K14" s="18">
        <f>AVERAGEA(K2:K13)</f>
        <v>0.05</v>
      </c>
      <c r="L14" s="19">
        <f>SUMPRODUCT(K2:K13, E2:E13) / SUM( E2:E13)</f>
        <v>5.1612903225806452E-2</v>
      </c>
      <c r="M14" s="17">
        <f>SUM(M2:M13)</f>
        <v>0</v>
      </c>
      <c r="N14" s="20"/>
      <c r="O14" s="21">
        <v>0</v>
      </c>
      <c r="Q14" s="22">
        <f>AVERAGEA(Q2:Q13)</f>
        <v>0.05</v>
      </c>
      <c r="R14" s="17"/>
      <c r="S14" s="18">
        <f>SUM(S2:S13)/COUNTA(S2:S13)</f>
        <v>0</v>
      </c>
      <c r="T14" s="17">
        <f>SUM(T2:T13)</f>
        <v>0</v>
      </c>
      <c r="U14" s="18">
        <f>SUMPRODUCT(S2:S13, E2:E13) / SUM( E2:E13)</f>
        <v>0</v>
      </c>
      <c r="V14" s="17">
        <v>0</v>
      </c>
      <c r="W14" s="17">
        <f>E14-T14</f>
        <v>31</v>
      </c>
      <c r="X14" s="17">
        <v>0</v>
      </c>
      <c r="Y14" s="17">
        <v>0</v>
      </c>
    </row>
    <row r="15" spans="1:26" ht="56">
      <c r="A15">
        <v>3</v>
      </c>
      <c r="B15" t="s">
        <v>40</v>
      </c>
      <c r="C15" s="23" t="s">
        <v>41</v>
      </c>
      <c r="D15">
        <v>1</v>
      </c>
      <c r="E15">
        <v>5</v>
      </c>
      <c r="F15" s="14" t="s">
        <v>42</v>
      </c>
      <c r="G15" t="s">
        <v>32</v>
      </c>
      <c r="H15">
        <v>0</v>
      </c>
      <c r="K15" s="84">
        <f>COUNTIF(H15:H27,"&gt;0")/COUNT(H15:H27)</f>
        <v>0</v>
      </c>
      <c r="L15" s="15"/>
      <c r="M15">
        <v>0</v>
      </c>
      <c r="O15" s="84">
        <f>COUNTIF(M15:M27,"&gt;0")/COUNT(M15:M27)</f>
        <v>0</v>
      </c>
      <c r="P15">
        <f t="shared" ref="P15:P59" si="2">IF(OR(H15&gt;0, M15&gt;0),1,0)</f>
        <v>0</v>
      </c>
      <c r="Q15" s="83">
        <f>COUNTIF(P15:P27,"&gt;0")/COUNT(P15:P27)</f>
        <v>0</v>
      </c>
      <c r="S15" s="82">
        <v>0</v>
      </c>
      <c r="T15">
        <f t="shared" ref="T15:T59" si="3">IF(S15&gt;0,E15,0)</f>
        <v>0</v>
      </c>
      <c r="Z15" s="82" t="s">
        <v>43</v>
      </c>
    </row>
    <row r="16" spans="1:26">
      <c r="G16" t="s">
        <v>33</v>
      </c>
      <c r="H16">
        <v>0</v>
      </c>
      <c r="K16" s="84"/>
      <c r="L16" s="15"/>
      <c r="M16">
        <v>0</v>
      </c>
      <c r="O16" s="84"/>
      <c r="P16">
        <f t="shared" si="2"/>
        <v>0</v>
      </c>
      <c r="Q16" s="83"/>
      <c r="S16" s="82"/>
      <c r="T16">
        <f t="shared" si="3"/>
        <v>0</v>
      </c>
      <c r="Z16" s="82"/>
    </row>
    <row r="17" spans="4:26">
      <c r="G17" t="s">
        <v>34</v>
      </c>
      <c r="H17">
        <v>0</v>
      </c>
      <c r="K17" s="84"/>
      <c r="L17" s="15"/>
      <c r="M17">
        <v>0</v>
      </c>
      <c r="O17" s="84"/>
      <c r="P17">
        <f t="shared" si="2"/>
        <v>0</v>
      </c>
      <c r="Q17" s="83"/>
      <c r="S17" s="82"/>
      <c r="T17">
        <f t="shared" si="3"/>
        <v>0</v>
      </c>
      <c r="Z17" s="82"/>
    </row>
    <row r="18" spans="4:26">
      <c r="G18" t="s">
        <v>35</v>
      </c>
      <c r="H18">
        <v>0</v>
      </c>
      <c r="K18" s="84"/>
      <c r="L18" s="15"/>
      <c r="M18">
        <v>0</v>
      </c>
      <c r="O18" s="84"/>
      <c r="P18">
        <f t="shared" si="2"/>
        <v>0</v>
      </c>
      <c r="Q18" s="83"/>
      <c r="S18" s="82"/>
      <c r="T18">
        <f t="shared" si="3"/>
        <v>0</v>
      </c>
      <c r="Z18" s="82"/>
    </row>
    <row r="19" spans="4:26">
      <c r="G19" t="s">
        <v>36</v>
      </c>
      <c r="H19">
        <v>0</v>
      </c>
      <c r="K19" s="84"/>
      <c r="L19" s="15"/>
      <c r="M19">
        <v>0</v>
      </c>
      <c r="O19" s="84"/>
      <c r="P19">
        <f t="shared" si="2"/>
        <v>0</v>
      </c>
      <c r="Q19" s="83"/>
      <c r="S19" s="82"/>
      <c r="T19">
        <f t="shared" si="3"/>
        <v>0</v>
      </c>
      <c r="Z19" s="82"/>
    </row>
    <row r="20" spans="4:26">
      <c r="G20" t="s">
        <v>44</v>
      </c>
      <c r="H20">
        <v>0</v>
      </c>
      <c r="K20" s="84"/>
      <c r="L20" s="15"/>
      <c r="M20">
        <v>0</v>
      </c>
      <c r="O20" s="84"/>
      <c r="P20">
        <f t="shared" si="2"/>
        <v>0</v>
      </c>
      <c r="Q20" s="83"/>
      <c r="S20" s="82"/>
      <c r="T20">
        <f t="shared" si="3"/>
        <v>0</v>
      </c>
      <c r="Z20" s="82"/>
    </row>
    <row r="21" spans="4:26">
      <c r="G21" t="s">
        <v>45</v>
      </c>
      <c r="H21">
        <v>0</v>
      </c>
      <c r="K21" s="84"/>
      <c r="L21" s="15"/>
      <c r="M21">
        <v>0</v>
      </c>
      <c r="O21" s="84"/>
      <c r="P21">
        <f t="shared" si="2"/>
        <v>0</v>
      </c>
      <c r="Q21" s="83"/>
      <c r="S21" s="82"/>
      <c r="T21">
        <f t="shared" si="3"/>
        <v>0</v>
      </c>
      <c r="Z21" s="82"/>
    </row>
    <row r="22" spans="4:26">
      <c r="G22" t="s">
        <v>46</v>
      </c>
      <c r="H22">
        <v>0</v>
      </c>
      <c r="K22" s="84"/>
      <c r="L22" s="15"/>
      <c r="M22">
        <v>0</v>
      </c>
      <c r="O22" s="84"/>
      <c r="P22">
        <f t="shared" si="2"/>
        <v>0</v>
      </c>
      <c r="Q22" s="83"/>
      <c r="S22" s="82"/>
      <c r="T22">
        <f t="shared" si="3"/>
        <v>0</v>
      </c>
      <c r="Z22" s="82"/>
    </row>
    <row r="23" spans="4:26">
      <c r="G23" t="s">
        <v>47</v>
      </c>
      <c r="H23">
        <v>0</v>
      </c>
      <c r="K23" s="84"/>
      <c r="L23" s="15"/>
      <c r="M23">
        <v>0</v>
      </c>
      <c r="O23" s="84"/>
      <c r="P23">
        <f t="shared" si="2"/>
        <v>0</v>
      </c>
      <c r="Q23" s="83"/>
      <c r="S23" s="82"/>
      <c r="T23">
        <f t="shared" si="3"/>
        <v>0</v>
      </c>
      <c r="Z23" s="82"/>
    </row>
    <row r="24" spans="4:26">
      <c r="G24" t="s">
        <v>48</v>
      </c>
      <c r="H24">
        <v>0</v>
      </c>
      <c r="K24" s="84"/>
      <c r="L24" s="15"/>
      <c r="M24">
        <v>0</v>
      </c>
      <c r="O24" s="84"/>
      <c r="P24">
        <f t="shared" si="2"/>
        <v>0</v>
      </c>
      <c r="Q24" s="83"/>
      <c r="S24" s="82"/>
      <c r="T24">
        <f t="shared" si="3"/>
        <v>0</v>
      </c>
      <c r="Z24" s="82"/>
    </row>
    <row r="25" spans="4:26">
      <c r="G25" t="s">
        <v>49</v>
      </c>
      <c r="H25">
        <v>0</v>
      </c>
      <c r="K25" s="84"/>
      <c r="L25" s="15"/>
      <c r="M25">
        <v>0</v>
      </c>
      <c r="O25" s="84"/>
      <c r="P25">
        <f t="shared" si="2"/>
        <v>0</v>
      </c>
      <c r="Q25" s="83"/>
      <c r="S25" s="82"/>
      <c r="T25">
        <f t="shared" si="3"/>
        <v>0</v>
      </c>
      <c r="Z25" s="82"/>
    </row>
    <row r="26" spans="4:26">
      <c r="G26" t="s">
        <v>50</v>
      </c>
      <c r="H26">
        <v>0</v>
      </c>
      <c r="K26" s="84"/>
      <c r="L26" s="15"/>
      <c r="M26">
        <v>0</v>
      </c>
      <c r="O26" s="84"/>
      <c r="P26">
        <f t="shared" si="2"/>
        <v>0</v>
      </c>
      <c r="Q26" s="83"/>
      <c r="S26" s="82"/>
      <c r="T26">
        <f t="shared" si="3"/>
        <v>0</v>
      </c>
      <c r="Z26" s="82"/>
    </row>
    <row r="27" spans="4:26">
      <c r="G27" t="s">
        <v>51</v>
      </c>
      <c r="H27">
        <v>0</v>
      </c>
      <c r="K27" s="84"/>
      <c r="L27" s="15"/>
      <c r="M27">
        <v>0</v>
      </c>
      <c r="O27" s="84"/>
      <c r="P27">
        <f t="shared" si="2"/>
        <v>0</v>
      </c>
      <c r="Q27" s="83"/>
      <c r="S27" s="82"/>
      <c r="T27">
        <f t="shared" si="3"/>
        <v>0</v>
      </c>
      <c r="Z27" s="82"/>
    </row>
    <row r="28" spans="4:26">
      <c r="D28">
        <v>4</v>
      </c>
      <c r="E28">
        <v>5</v>
      </c>
      <c r="F28" t="s">
        <v>52</v>
      </c>
      <c r="G28" t="s">
        <v>32</v>
      </c>
      <c r="H28">
        <v>0</v>
      </c>
      <c r="K28" s="83">
        <f>COUNTIF(H28:H36,"&gt;0")/COUNT(H28:H36)</f>
        <v>0</v>
      </c>
      <c r="L28" s="24"/>
      <c r="M28">
        <v>0</v>
      </c>
      <c r="O28" s="84">
        <f>COUNTIF(M28:M36,"&gt;0")/COUNT(M28:M36)</f>
        <v>0</v>
      </c>
      <c r="P28">
        <f t="shared" si="2"/>
        <v>0</v>
      </c>
      <c r="Q28" s="83">
        <f>COUNTIF(P28:P36,"&gt;0")/COUNT(P28:P36)</f>
        <v>0</v>
      </c>
      <c r="S28" s="82">
        <v>0</v>
      </c>
      <c r="T28">
        <f t="shared" si="3"/>
        <v>0</v>
      </c>
      <c r="Z28" s="82"/>
    </row>
    <row r="29" spans="4:26">
      <c r="G29" t="s">
        <v>33</v>
      </c>
      <c r="H29">
        <v>0</v>
      </c>
      <c r="K29" s="83"/>
      <c r="L29" s="24"/>
      <c r="M29">
        <v>0</v>
      </c>
      <c r="O29" s="84"/>
      <c r="P29">
        <f t="shared" si="2"/>
        <v>0</v>
      </c>
      <c r="Q29" s="83"/>
      <c r="S29" s="82"/>
      <c r="T29">
        <f t="shared" si="3"/>
        <v>0</v>
      </c>
      <c r="Z29" s="82"/>
    </row>
    <row r="30" spans="4:26">
      <c r="G30" t="s">
        <v>34</v>
      </c>
      <c r="H30">
        <v>0</v>
      </c>
      <c r="K30" s="83"/>
      <c r="L30" s="24"/>
      <c r="M30">
        <v>0</v>
      </c>
      <c r="O30" s="84"/>
      <c r="P30">
        <f t="shared" si="2"/>
        <v>0</v>
      </c>
      <c r="Q30" s="83"/>
      <c r="S30" s="82"/>
      <c r="T30">
        <f t="shared" si="3"/>
        <v>0</v>
      </c>
      <c r="Z30" s="82"/>
    </row>
    <row r="31" spans="4:26">
      <c r="G31" t="s">
        <v>35</v>
      </c>
      <c r="H31">
        <v>0</v>
      </c>
      <c r="K31" s="83"/>
      <c r="L31" s="24"/>
      <c r="M31">
        <v>0</v>
      </c>
      <c r="O31" s="84"/>
      <c r="P31">
        <f t="shared" si="2"/>
        <v>0</v>
      </c>
      <c r="Q31" s="83"/>
      <c r="S31" s="82"/>
      <c r="T31">
        <f t="shared" si="3"/>
        <v>0</v>
      </c>
      <c r="Z31" s="82"/>
    </row>
    <row r="32" spans="4:26">
      <c r="G32" t="s">
        <v>36</v>
      </c>
      <c r="H32">
        <v>0</v>
      </c>
      <c r="K32" s="83"/>
      <c r="L32" s="24"/>
      <c r="M32">
        <v>0</v>
      </c>
      <c r="O32" s="84"/>
      <c r="P32">
        <f t="shared" si="2"/>
        <v>0</v>
      </c>
      <c r="Q32" s="83"/>
      <c r="S32" s="82"/>
      <c r="T32">
        <f t="shared" si="3"/>
        <v>0</v>
      </c>
      <c r="Z32" s="82"/>
    </row>
    <row r="33" spans="4:26">
      <c r="G33" t="s">
        <v>44</v>
      </c>
      <c r="H33">
        <v>0</v>
      </c>
      <c r="K33" s="83"/>
      <c r="L33" s="24"/>
      <c r="M33">
        <v>0</v>
      </c>
      <c r="O33" s="84"/>
      <c r="P33">
        <f t="shared" si="2"/>
        <v>0</v>
      </c>
      <c r="Q33" s="83"/>
      <c r="S33" s="82"/>
      <c r="T33">
        <f t="shared" si="3"/>
        <v>0</v>
      </c>
      <c r="Z33" s="82"/>
    </row>
    <row r="34" spans="4:26">
      <c r="G34" t="s">
        <v>45</v>
      </c>
      <c r="H34">
        <v>0</v>
      </c>
      <c r="K34" s="83"/>
      <c r="L34" s="24"/>
      <c r="M34">
        <v>0</v>
      </c>
      <c r="O34" s="84"/>
      <c r="P34">
        <f t="shared" si="2"/>
        <v>0</v>
      </c>
      <c r="Q34" s="83"/>
      <c r="S34" s="82"/>
      <c r="T34">
        <f t="shared" si="3"/>
        <v>0</v>
      </c>
      <c r="Z34" s="82"/>
    </row>
    <row r="35" spans="4:26">
      <c r="G35" t="s">
        <v>46</v>
      </c>
      <c r="H35">
        <v>0</v>
      </c>
      <c r="K35" s="83"/>
      <c r="L35" s="24"/>
      <c r="M35">
        <v>0</v>
      </c>
      <c r="O35" s="84"/>
      <c r="P35">
        <f t="shared" si="2"/>
        <v>0</v>
      </c>
      <c r="Q35" s="83"/>
      <c r="S35" s="82"/>
      <c r="T35">
        <f t="shared" si="3"/>
        <v>0</v>
      </c>
      <c r="Z35" s="82"/>
    </row>
    <row r="36" spans="4:26">
      <c r="G36" t="s">
        <v>47</v>
      </c>
      <c r="H36">
        <v>0</v>
      </c>
      <c r="K36" s="83"/>
      <c r="L36" s="24"/>
      <c r="M36">
        <v>0</v>
      </c>
      <c r="O36" s="84"/>
      <c r="P36">
        <f t="shared" si="2"/>
        <v>0</v>
      </c>
      <c r="Q36" s="83"/>
      <c r="S36" s="82"/>
      <c r="T36">
        <f t="shared" si="3"/>
        <v>0</v>
      </c>
      <c r="Z36" s="82"/>
    </row>
    <row r="37" spans="4:26" ht="14">
      <c r="D37">
        <v>5</v>
      </c>
      <c r="E37">
        <v>8</v>
      </c>
      <c r="F37" s="14" t="s">
        <v>53</v>
      </c>
      <c r="G37" t="s">
        <v>32</v>
      </c>
      <c r="H37">
        <v>1</v>
      </c>
      <c r="K37" s="83">
        <f>COUNTIF(H37:H41,"&gt;0")/COUNT(H37:H41)</f>
        <v>0.2</v>
      </c>
      <c r="L37" s="24"/>
      <c r="M37" s="25">
        <v>0</v>
      </c>
      <c r="O37" s="84">
        <f>COUNTIF(M37:M41,"&gt;0")/COUNT(M37:M41)</f>
        <v>0</v>
      </c>
      <c r="P37">
        <f t="shared" si="2"/>
        <v>1</v>
      </c>
      <c r="Q37" s="83">
        <f>COUNTIF(P37:P41,"&gt;0")/COUNT(P37:P41)</f>
        <v>0.2</v>
      </c>
      <c r="S37" s="85">
        <v>0</v>
      </c>
      <c r="T37">
        <f t="shared" si="3"/>
        <v>0</v>
      </c>
      <c r="U37" s="10"/>
      <c r="V37" s="10"/>
      <c r="W37" s="10"/>
      <c r="X37" s="10"/>
      <c r="Y37" s="10"/>
      <c r="Z37" s="82"/>
    </row>
    <row r="38" spans="4:26">
      <c r="G38" t="s">
        <v>33</v>
      </c>
      <c r="H38">
        <v>0</v>
      </c>
      <c r="K38" s="83"/>
      <c r="L38" s="24"/>
      <c r="M38" s="25">
        <v>0</v>
      </c>
      <c r="O38" s="84"/>
      <c r="P38">
        <f t="shared" si="2"/>
        <v>0</v>
      </c>
      <c r="Q38" s="83"/>
      <c r="S38" s="85"/>
      <c r="T38">
        <f t="shared" si="3"/>
        <v>0</v>
      </c>
      <c r="U38" s="10"/>
      <c r="V38" s="10"/>
      <c r="W38" s="10"/>
      <c r="X38" s="10"/>
      <c r="Y38" s="10"/>
      <c r="Z38" s="82"/>
    </row>
    <row r="39" spans="4:26">
      <c r="G39" t="s">
        <v>34</v>
      </c>
      <c r="H39">
        <v>0</v>
      </c>
      <c r="K39" s="83"/>
      <c r="L39" s="24"/>
      <c r="M39" s="25">
        <v>0</v>
      </c>
      <c r="O39" s="84"/>
      <c r="P39">
        <f t="shared" si="2"/>
        <v>0</v>
      </c>
      <c r="Q39" s="83"/>
      <c r="S39" s="85"/>
      <c r="T39">
        <f t="shared" si="3"/>
        <v>0</v>
      </c>
      <c r="U39" s="10"/>
      <c r="V39" s="10"/>
      <c r="W39" s="10"/>
      <c r="X39" s="10"/>
      <c r="Y39" s="10"/>
      <c r="Z39" s="82"/>
    </row>
    <row r="40" spans="4:26">
      <c r="G40" t="s">
        <v>35</v>
      </c>
      <c r="H40">
        <v>0</v>
      </c>
      <c r="K40" s="83"/>
      <c r="L40" s="24"/>
      <c r="M40" s="25">
        <v>0</v>
      </c>
      <c r="O40" s="84"/>
      <c r="P40">
        <f t="shared" si="2"/>
        <v>0</v>
      </c>
      <c r="Q40" s="83"/>
      <c r="S40" s="85"/>
      <c r="T40">
        <f t="shared" si="3"/>
        <v>0</v>
      </c>
      <c r="U40" s="10"/>
      <c r="V40" s="10"/>
      <c r="W40" s="10"/>
      <c r="X40" s="10"/>
      <c r="Y40" s="10"/>
      <c r="Z40" s="82"/>
    </row>
    <row r="41" spans="4:26">
      <c r="G41" t="s">
        <v>36</v>
      </c>
      <c r="H41">
        <v>0</v>
      </c>
      <c r="K41" s="83"/>
      <c r="L41" s="24"/>
      <c r="M41" s="25">
        <v>0</v>
      </c>
      <c r="O41" s="84"/>
      <c r="P41">
        <f t="shared" si="2"/>
        <v>0</v>
      </c>
      <c r="Q41" s="83"/>
      <c r="S41" s="85"/>
      <c r="T41">
        <f t="shared" si="3"/>
        <v>0</v>
      </c>
      <c r="U41" s="10"/>
      <c r="V41" s="10"/>
      <c r="W41" s="10"/>
      <c r="X41" s="10"/>
      <c r="Y41" s="10"/>
      <c r="Z41" s="82"/>
    </row>
    <row r="42" spans="4:26" ht="14">
      <c r="D42">
        <v>6</v>
      </c>
      <c r="E42">
        <v>5</v>
      </c>
      <c r="F42" s="14" t="s">
        <v>54</v>
      </c>
      <c r="G42" t="s">
        <v>32</v>
      </c>
      <c r="H42">
        <v>0</v>
      </c>
      <c r="K42" s="83">
        <f>COUNTIF(H42:H45,"&gt;0")/COUNT(H42:H45)</f>
        <v>0</v>
      </c>
      <c r="L42" s="24"/>
      <c r="M42">
        <v>0</v>
      </c>
      <c r="O42" s="84">
        <f>COUNTIF(M42:M45,"&gt;0")/COUNT(M42:M45)</f>
        <v>0</v>
      </c>
      <c r="P42">
        <f t="shared" si="2"/>
        <v>0</v>
      </c>
      <c r="Q42" s="83">
        <f>COUNTIF(P42:P45,"&gt;0")/COUNT(P42:P45)</f>
        <v>0</v>
      </c>
      <c r="S42" s="85">
        <v>0</v>
      </c>
      <c r="T42">
        <f t="shared" si="3"/>
        <v>0</v>
      </c>
      <c r="U42" s="10"/>
      <c r="V42" s="10"/>
      <c r="W42" s="10"/>
      <c r="X42" s="10"/>
      <c r="Y42" s="10"/>
      <c r="Z42" s="82"/>
    </row>
    <row r="43" spans="4:26">
      <c r="G43" t="s">
        <v>33</v>
      </c>
      <c r="H43">
        <v>0</v>
      </c>
      <c r="K43" s="83"/>
      <c r="L43" s="24"/>
      <c r="M43">
        <v>0</v>
      </c>
      <c r="O43" s="84"/>
      <c r="P43">
        <f t="shared" si="2"/>
        <v>0</v>
      </c>
      <c r="Q43" s="83"/>
      <c r="S43" s="85"/>
      <c r="T43">
        <f t="shared" si="3"/>
        <v>0</v>
      </c>
      <c r="U43" s="10"/>
      <c r="V43" s="10"/>
      <c r="W43" s="10"/>
      <c r="X43" s="10"/>
      <c r="Y43" s="10"/>
      <c r="Z43" s="82"/>
    </row>
    <row r="44" spans="4:26">
      <c r="G44" t="s">
        <v>34</v>
      </c>
      <c r="H44">
        <v>0</v>
      </c>
      <c r="K44" s="83"/>
      <c r="L44" s="24"/>
      <c r="M44">
        <v>0</v>
      </c>
      <c r="O44" s="84"/>
      <c r="P44">
        <f t="shared" si="2"/>
        <v>0</v>
      </c>
      <c r="Q44" s="83"/>
      <c r="S44" s="85"/>
      <c r="T44">
        <f t="shared" si="3"/>
        <v>0</v>
      </c>
      <c r="U44" s="10"/>
      <c r="V44" s="10"/>
      <c r="W44" s="10"/>
      <c r="X44" s="10"/>
      <c r="Y44" s="10"/>
      <c r="Z44" s="82"/>
    </row>
    <row r="45" spans="4:26">
      <c r="G45" t="s">
        <v>35</v>
      </c>
      <c r="H45">
        <v>0</v>
      </c>
      <c r="K45" s="83"/>
      <c r="L45" s="24"/>
      <c r="M45">
        <v>0</v>
      </c>
      <c r="O45" s="84"/>
      <c r="P45">
        <f t="shared" si="2"/>
        <v>0</v>
      </c>
      <c r="Q45" s="83"/>
      <c r="S45" s="85"/>
      <c r="T45">
        <f t="shared" si="3"/>
        <v>0</v>
      </c>
      <c r="U45" s="10"/>
      <c r="V45" s="10"/>
      <c r="W45" s="10"/>
      <c r="X45" s="10"/>
      <c r="Y45" s="10"/>
      <c r="Z45" s="82"/>
    </row>
    <row r="46" spans="4:26">
      <c r="D46">
        <v>13</v>
      </c>
      <c r="E46">
        <v>2</v>
      </c>
      <c r="F46" t="s">
        <v>55</v>
      </c>
      <c r="G46" t="s">
        <v>32</v>
      </c>
      <c r="H46">
        <v>0</v>
      </c>
      <c r="K46" s="84">
        <f>COUNTIF(H46:H47,"&gt;0")/COUNT(H46:H47)</f>
        <v>0</v>
      </c>
      <c r="L46" s="15"/>
      <c r="M46">
        <v>0</v>
      </c>
      <c r="O46" s="84">
        <f>COUNTIF(M46:M47,"&gt;0")/COUNT(M46:M47)</f>
        <v>0</v>
      </c>
      <c r="P46">
        <f t="shared" si="2"/>
        <v>0</v>
      </c>
      <c r="Q46" s="83">
        <f>COUNTIF(P46:P47,"&gt;0")/COUNT(P46:P47)</f>
        <v>0</v>
      </c>
      <c r="S46" s="82">
        <v>1</v>
      </c>
      <c r="T46">
        <f t="shared" si="3"/>
        <v>2</v>
      </c>
      <c r="Z46" s="82"/>
    </row>
    <row r="47" spans="4:26">
      <c r="G47" t="s">
        <v>33</v>
      </c>
      <c r="H47">
        <v>0</v>
      </c>
      <c r="K47" s="84"/>
      <c r="L47" s="15"/>
      <c r="M47">
        <v>0</v>
      </c>
      <c r="O47" s="84"/>
      <c r="P47">
        <f t="shared" si="2"/>
        <v>0</v>
      </c>
      <c r="Q47" s="83"/>
      <c r="S47" s="82"/>
      <c r="T47">
        <f t="shared" si="3"/>
        <v>0</v>
      </c>
      <c r="Z47" s="82"/>
    </row>
    <row r="48" spans="4:26" ht="28">
      <c r="D48">
        <v>15</v>
      </c>
      <c r="E48">
        <v>20</v>
      </c>
      <c r="F48" s="14" t="s">
        <v>56</v>
      </c>
      <c r="G48" t="s">
        <v>32</v>
      </c>
      <c r="H48">
        <v>0</v>
      </c>
      <c r="K48" s="84">
        <f>COUNTIF(H48:H52,"&gt;0")/COUNT(H48:H52)</f>
        <v>0</v>
      </c>
      <c r="L48" s="15"/>
      <c r="M48">
        <v>0</v>
      </c>
      <c r="O48" s="84">
        <f>COUNTIF(M48:M52,"&gt;0")/COUNT(M48:M52)</f>
        <v>0</v>
      </c>
      <c r="P48">
        <f t="shared" si="2"/>
        <v>0</v>
      </c>
      <c r="Q48" s="83">
        <f>COUNTIF(P48:P52,"&gt;0")/COUNT(P48:P52)</f>
        <v>0</v>
      </c>
      <c r="S48" s="85">
        <v>0</v>
      </c>
      <c r="T48">
        <f t="shared" si="3"/>
        <v>0</v>
      </c>
      <c r="U48" s="10"/>
      <c r="V48" s="10"/>
      <c r="W48" s="10"/>
      <c r="X48" s="10"/>
      <c r="Y48" s="10"/>
      <c r="Z48" s="82"/>
    </row>
    <row r="49" spans="1:26">
      <c r="G49" t="s">
        <v>33</v>
      </c>
      <c r="H49">
        <v>0</v>
      </c>
      <c r="K49" s="84"/>
      <c r="L49" s="15"/>
      <c r="M49">
        <v>0</v>
      </c>
      <c r="O49" s="84"/>
      <c r="P49">
        <f t="shared" si="2"/>
        <v>0</v>
      </c>
      <c r="Q49" s="83"/>
      <c r="S49" s="85"/>
      <c r="T49">
        <f t="shared" si="3"/>
        <v>0</v>
      </c>
      <c r="U49" s="10"/>
      <c r="V49" s="10"/>
      <c r="W49" s="10"/>
      <c r="X49" s="10"/>
      <c r="Y49" s="10"/>
      <c r="Z49" s="82"/>
    </row>
    <row r="50" spans="1:26">
      <c r="G50" t="s">
        <v>34</v>
      </c>
      <c r="H50">
        <v>0</v>
      </c>
      <c r="K50" s="84"/>
      <c r="L50" s="15"/>
      <c r="M50">
        <v>0</v>
      </c>
      <c r="O50" s="84"/>
      <c r="P50">
        <f t="shared" si="2"/>
        <v>0</v>
      </c>
      <c r="Q50" s="83"/>
      <c r="S50" s="85"/>
      <c r="T50">
        <f t="shared" si="3"/>
        <v>0</v>
      </c>
      <c r="U50" s="10"/>
      <c r="V50" s="10"/>
      <c r="W50" s="10"/>
      <c r="X50" s="10"/>
      <c r="Y50" s="10"/>
      <c r="Z50" s="82"/>
    </row>
    <row r="51" spans="1:26">
      <c r="G51" t="s">
        <v>35</v>
      </c>
      <c r="H51">
        <v>0</v>
      </c>
      <c r="K51" s="84"/>
      <c r="L51" s="15"/>
      <c r="M51">
        <v>0</v>
      </c>
      <c r="O51" s="84"/>
      <c r="P51">
        <f t="shared" si="2"/>
        <v>0</v>
      </c>
      <c r="Q51" s="83"/>
      <c r="S51" s="85"/>
      <c r="T51">
        <f t="shared" si="3"/>
        <v>0</v>
      </c>
      <c r="U51" s="10"/>
      <c r="V51" s="10"/>
      <c r="W51" s="10"/>
      <c r="X51" s="10"/>
      <c r="Y51" s="10"/>
      <c r="Z51" s="82"/>
    </row>
    <row r="52" spans="1:26">
      <c r="G52" t="s">
        <v>36</v>
      </c>
      <c r="H52">
        <v>0</v>
      </c>
      <c r="K52" s="84"/>
      <c r="L52" s="15"/>
      <c r="M52">
        <v>0</v>
      </c>
      <c r="O52" s="84"/>
      <c r="P52">
        <f t="shared" si="2"/>
        <v>0</v>
      </c>
      <c r="Q52" s="83"/>
      <c r="S52" s="85"/>
      <c r="T52">
        <f t="shared" si="3"/>
        <v>0</v>
      </c>
      <c r="U52" s="10"/>
      <c r="V52" s="10"/>
      <c r="W52" s="10"/>
      <c r="X52" s="10"/>
      <c r="Y52" s="10"/>
      <c r="Z52" s="82"/>
    </row>
    <row r="53" spans="1:26" ht="28">
      <c r="D53">
        <v>19</v>
      </c>
      <c r="E53">
        <v>20</v>
      </c>
      <c r="F53" s="14" t="s">
        <v>57</v>
      </c>
      <c r="G53" t="s">
        <v>32</v>
      </c>
      <c r="H53">
        <v>0</v>
      </c>
      <c r="K53" s="84">
        <f>COUNTIF(H53:H59,"&gt;0")/COUNT(H53:H59)</f>
        <v>0</v>
      </c>
      <c r="L53" s="15"/>
      <c r="M53">
        <v>0</v>
      </c>
      <c r="O53" s="84">
        <f>COUNTIF(M53:M59,"&gt;0")/COUNT(M53:M59)</f>
        <v>0</v>
      </c>
      <c r="P53">
        <f t="shared" si="2"/>
        <v>0</v>
      </c>
      <c r="Q53" s="83">
        <f>COUNTIF(P53:P59,"&gt;0")/COUNT(P53:P59)</f>
        <v>0</v>
      </c>
      <c r="S53" s="82">
        <v>0</v>
      </c>
      <c r="T53">
        <f t="shared" si="3"/>
        <v>0</v>
      </c>
      <c r="Z53" s="82"/>
    </row>
    <row r="54" spans="1:26">
      <c r="G54" t="s">
        <v>33</v>
      </c>
      <c r="H54">
        <v>0</v>
      </c>
      <c r="K54" s="84"/>
      <c r="L54" s="15"/>
      <c r="M54">
        <v>0</v>
      </c>
      <c r="O54" s="84"/>
      <c r="P54">
        <f t="shared" si="2"/>
        <v>0</v>
      </c>
      <c r="Q54" s="83"/>
      <c r="S54" s="82"/>
      <c r="T54">
        <f t="shared" si="3"/>
        <v>0</v>
      </c>
      <c r="Z54" s="82"/>
    </row>
    <row r="55" spans="1:26">
      <c r="G55" t="s">
        <v>34</v>
      </c>
      <c r="H55">
        <v>0</v>
      </c>
      <c r="K55" s="84"/>
      <c r="L55" s="15"/>
      <c r="M55">
        <v>0</v>
      </c>
      <c r="O55" s="84"/>
      <c r="P55">
        <f t="shared" si="2"/>
        <v>0</v>
      </c>
      <c r="Q55" s="83"/>
      <c r="S55" s="82"/>
      <c r="T55">
        <f t="shared" si="3"/>
        <v>0</v>
      </c>
      <c r="Z55" s="82"/>
    </row>
    <row r="56" spans="1:26">
      <c r="G56" t="s">
        <v>35</v>
      </c>
      <c r="H56">
        <v>0</v>
      </c>
      <c r="K56" s="84"/>
      <c r="L56" s="15"/>
      <c r="M56">
        <v>0</v>
      </c>
      <c r="O56" s="84"/>
      <c r="P56">
        <f t="shared" si="2"/>
        <v>0</v>
      </c>
      <c r="Q56" s="83"/>
      <c r="S56" s="82"/>
      <c r="T56">
        <f t="shared" si="3"/>
        <v>0</v>
      </c>
      <c r="Z56" s="82"/>
    </row>
    <row r="57" spans="1:26">
      <c r="G57" t="s">
        <v>36</v>
      </c>
      <c r="H57">
        <v>0</v>
      </c>
      <c r="K57" s="84"/>
      <c r="L57" s="15"/>
      <c r="M57">
        <v>0</v>
      </c>
      <c r="O57" s="84"/>
      <c r="P57">
        <f t="shared" si="2"/>
        <v>0</v>
      </c>
      <c r="Q57" s="83"/>
      <c r="S57" s="82"/>
      <c r="T57">
        <f t="shared" si="3"/>
        <v>0</v>
      </c>
      <c r="Z57" s="82"/>
    </row>
    <row r="58" spans="1:26">
      <c r="G58" t="s">
        <v>44</v>
      </c>
      <c r="H58">
        <v>0</v>
      </c>
      <c r="K58" s="84"/>
      <c r="L58" s="15"/>
      <c r="M58">
        <v>0</v>
      </c>
      <c r="O58" s="84"/>
      <c r="P58">
        <f t="shared" si="2"/>
        <v>0</v>
      </c>
      <c r="Q58" s="83"/>
      <c r="S58" s="82"/>
      <c r="T58">
        <f t="shared" si="3"/>
        <v>0</v>
      </c>
      <c r="Z58" s="82"/>
    </row>
    <row r="59" spans="1:26">
      <c r="G59" t="s">
        <v>45</v>
      </c>
      <c r="H59">
        <v>0</v>
      </c>
      <c r="K59" s="84"/>
      <c r="L59" s="15"/>
      <c r="M59">
        <v>0</v>
      </c>
      <c r="O59" s="84"/>
      <c r="P59">
        <f t="shared" si="2"/>
        <v>0</v>
      </c>
      <c r="Q59" s="83"/>
      <c r="S59" s="82"/>
      <c r="T59">
        <f t="shared" si="3"/>
        <v>0</v>
      </c>
      <c r="Z59" s="82"/>
    </row>
    <row r="60" spans="1:26">
      <c r="E60" s="16">
        <f>SUM(E15:E59)</f>
        <v>65</v>
      </c>
      <c r="H60" s="16">
        <f>SUM(H15:H59)</f>
        <v>1</v>
      </c>
      <c r="J60" s="17" t="s">
        <v>39</v>
      </c>
      <c r="K60" s="18">
        <f>AVERAGEA(K15:K59)</f>
        <v>2.8571428571428574E-2</v>
      </c>
      <c r="L60" s="19">
        <f>SUMPRODUCT(K15:K60, E15:E60) / SUM( E15:E60)</f>
        <v>2.6593406593406595E-2</v>
      </c>
      <c r="M60" s="17">
        <f>SUM(M15:M59)</f>
        <v>0</v>
      </c>
      <c r="N60" s="20"/>
      <c r="O60" s="21">
        <f>AVERAGE(O15:O59)</f>
        <v>0</v>
      </c>
      <c r="Q60" s="22">
        <f>AVERAGEA(Q15:Q59)</f>
        <v>2.8571428571428574E-2</v>
      </c>
      <c r="R60" s="17"/>
      <c r="S60" s="18">
        <f>SUM(S15:S59)/COUNTA(S15:S59)</f>
        <v>0.14285714285714285</v>
      </c>
      <c r="T60" s="17">
        <f>SUM(T15:T59)</f>
        <v>2</v>
      </c>
      <c r="U60" s="18">
        <f>SUMPRODUCT(S15:S60, E15:E60) / SUM( E15:E60)</f>
        <v>8.681318681318681E-2</v>
      </c>
      <c r="V60" s="17">
        <v>0</v>
      </c>
      <c r="W60" s="17">
        <f>E60-T60</f>
        <v>63</v>
      </c>
      <c r="X60" s="17">
        <v>15</v>
      </c>
      <c r="Y60" s="17">
        <v>0</v>
      </c>
    </row>
    <row r="61" spans="1:26" ht="45">
      <c r="A61">
        <v>4</v>
      </c>
      <c r="B61" t="s">
        <v>58</v>
      </c>
      <c r="C61" s="26" t="s">
        <v>59</v>
      </c>
      <c r="D61" t="s">
        <v>60</v>
      </c>
      <c r="E61">
        <v>20</v>
      </c>
      <c r="F61" t="s">
        <v>61</v>
      </c>
      <c r="G61" t="s">
        <v>32</v>
      </c>
      <c r="H61">
        <v>0</v>
      </c>
      <c r="K61" s="84">
        <f>COUNTIF(H61:H66,"&gt;0")/COUNT(H61:H66)</f>
        <v>0.33333333333333331</v>
      </c>
      <c r="L61" s="15"/>
      <c r="M61">
        <v>1</v>
      </c>
      <c r="O61" s="84">
        <f>COUNTIF(M61:M66,"&gt;0")/COUNT(M61:M66)</f>
        <v>1</v>
      </c>
      <c r="P61">
        <f t="shared" ref="P61:P89" si="4">IF(OR(H61&gt;0, M61&gt;0),1,0)</f>
        <v>1</v>
      </c>
      <c r="Q61" s="83">
        <f>COUNTIF(P61:P66,"&gt;0")/COUNT(P61:P66)</f>
        <v>1</v>
      </c>
      <c r="S61" s="82">
        <v>0</v>
      </c>
      <c r="T61">
        <f t="shared" ref="T61:T89" si="5">IF(S61&gt;0,E61,0)</f>
        <v>0</v>
      </c>
      <c r="Z61" s="82" t="s">
        <v>62</v>
      </c>
    </row>
    <row r="62" spans="1:26">
      <c r="G62" t="s">
        <v>33</v>
      </c>
      <c r="H62">
        <v>1</v>
      </c>
      <c r="K62" s="84"/>
      <c r="L62" s="15"/>
      <c r="M62">
        <v>1</v>
      </c>
      <c r="O62" s="84"/>
      <c r="P62">
        <f t="shared" si="4"/>
        <v>1</v>
      </c>
      <c r="Q62" s="83"/>
      <c r="S62" s="82"/>
      <c r="T62">
        <f t="shared" si="5"/>
        <v>0</v>
      </c>
      <c r="Z62" s="82"/>
    </row>
    <row r="63" spans="1:26">
      <c r="G63" t="s">
        <v>34</v>
      </c>
      <c r="H63">
        <v>0</v>
      </c>
      <c r="K63" s="84"/>
      <c r="L63" s="15"/>
      <c r="M63">
        <v>1</v>
      </c>
      <c r="O63" s="84"/>
      <c r="P63">
        <f t="shared" si="4"/>
        <v>1</v>
      </c>
      <c r="Q63" s="83"/>
      <c r="S63" s="82"/>
      <c r="T63">
        <f t="shared" si="5"/>
        <v>0</v>
      </c>
      <c r="Z63" s="82"/>
    </row>
    <row r="64" spans="1:26">
      <c r="G64" t="s">
        <v>35</v>
      </c>
      <c r="H64">
        <v>0</v>
      </c>
      <c r="K64" s="84"/>
      <c r="L64" s="15"/>
      <c r="M64">
        <v>1</v>
      </c>
      <c r="O64" s="84"/>
      <c r="P64">
        <f t="shared" si="4"/>
        <v>1</v>
      </c>
      <c r="Q64" s="83"/>
      <c r="S64" s="82"/>
      <c r="T64">
        <f t="shared" si="5"/>
        <v>0</v>
      </c>
      <c r="Z64" s="82"/>
    </row>
    <row r="65" spans="4:26">
      <c r="G65" t="s">
        <v>36</v>
      </c>
      <c r="H65">
        <v>0</v>
      </c>
      <c r="K65" s="84"/>
      <c r="L65" s="15"/>
      <c r="M65">
        <v>1</v>
      </c>
      <c r="O65" s="84"/>
      <c r="P65">
        <f t="shared" si="4"/>
        <v>1</v>
      </c>
      <c r="Q65" s="83"/>
      <c r="S65" s="82"/>
      <c r="T65">
        <f t="shared" si="5"/>
        <v>0</v>
      </c>
      <c r="Z65" s="82"/>
    </row>
    <row r="66" spans="4:26">
      <c r="G66" t="s">
        <v>44</v>
      </c>
      <c r="H66">
        <v>8</v>
      </c>
      <c r="K66" s="84"/>
      <c r="L66" s="15"/>
      <c r="M66">
        <v>1</v>
      </c>
      <c r="O66" s="84"/>
      <c r="P66">
        <f t="shared" si="4"/>
        <v>1</v>
      </c>
      <c r="Q66" s="83"/>
      <c r="S66" s="82"/>
      <c r="T66">
        <f t="shared" si="5"/>
        <v>0</v>
      </c>
      <c r="Z66" s="82"/>
    </row>
    <row r="67" spans="4:26" ht="28">
      <c r="D67" t="s">
        <v>63</v>
      </c>
      <c r="E67">
        <v>13</v>
      </c>
      <c r="F67" s="14" t="s">
        <v>64</v>
      </c>
      <c r="G67" t="s">
        <v>32</v>
      </c>
      <c r="H67">
        <v>0</v>
      </c>
      <c r="K67" s="84">
        <f>COUNTIF(H67:H72,"&gt;0")/COUNT(H67:H72)</f>
        <v>0.33333333333333331</v>
      </c>
      <c r="L67" s="15"/>
      <c r="M67">
        <v>0</v>
      </c>
      <c r="O67" s="84">
        <f>COUNTIF(M67:M72,"&gt;0")/COUNT(M67:M72)</f>
        <v>0.5</v>
      </c>
      <c r="P67">
        <f t="shared" si="4"/>
        <v>0</v>
      </c>
      <c r="Q67" s="83">
        <f>COUNTIF(P67:P72,"&gt;0")/COUNT(P67:P72)</f>
        <v>0.5</v>
      </c>
      <c r="S67" s="82">
        <v>1</v>
      </c>
      <c r="T67">
        <f t="shared" si="5"/>
        <v>13</v>
      </c>
      <c r="Z67" s="82"/>
    </row>
    <row r="68" spans="4:26">
      <c r="G68" t="s">
        <v>33</v>
      </c>
      <c r="H68">
        <v>4</v>
      </c>
      <c r="K68" s="84"/>
      <c r="L68" s="15"/>
      <c r="M68">
        <v>4</v>
      </c>
      <c r="O68" s="84"/>
      <c r="P68">
        <f t="shared" si="4"/>
        <v>1</v>
      </c>
      <c r="Q68" s="83"/>
      <c r="S68" s="82"/>
      <c r="T68">
        <f t="shared" si="5"/>
        <v>0</v>
      </c>
      <c r="Z68" s="82"/>
    </row>
    <row r="69" spans="4:26">
      <c r="G69" t="s">
        <v>34</v>
      </c>
      <c r="H69">
        <v>0</v>
      </c>
      <c r="K69" s="84"/>
      <c r="L69" s="15"/>
      <c r="M69">
        <v>1</v>
      </c>
      <c r="O69" s="84"/>
      <c r="P69">
        <f t="shared" si="4"/>
        <v>1</v>
      </c>
      <c r="Q69" s="83"/>
      <c r="S69" s="82"/>
      <c r="T69">
        <f t="shared" si="5"/>
        <v>0</v>
      </c>
      <c r="Z69" s="82"/>
    </row>
    <row r="70" spans="4:26">
      <c r="G70" t="s">
        <v>35</v>
      </c>
      <c r="H70">
        <v>2</v>
      </c>
      <c r="K70" s="84"/>
      <c r="L70" s="15"/>
      <c r="M70">
        <v>1</v>
      </c>
      <c r="O70" s="84"/>
      <c r="P70">
        <f t="shared" si="4"/>
        <v>1</v>
      </c>
      <c r="Q70" s="83"/>
      <c r="S70" s="82"/>
      <c r="T70">
        <f t="shared" si="5"/>
        <v>0</v>
      </c>
      <c r="Z70" s="82"/>
    </row>
    <row r="71" spans="4:26">
      <c r="G71" t="s">
        <v>36</v>
      </c>
      <c r="H71">
        <v>0</v>
      </c>
      <c r="K71" s="84"/>
      <c r="L71" s="15"/>
      <c r="M71">
        <v>0</v>
      </c>
      <c r="O71" s="84"/>
      <c r="P71">
        <f t="shared" si="4"/>
        <v>0</v>
      </c>
      <c r="Q71" s="83"/>
      <c r="S71" s="82"/>
      <c r="T71">
        <f t="shared" si="5"/>
        <v>0</v>
      </c>
      <c r="Z71" s="82"/>
    </row>
    <row r="72" spans="4:26">
      <c r="G72" t="s">
        <v>44</v>
      </c>
      <c r="H72">
        <v>0</v>
      </c>
      <c r="K72" s="84"/>
      <c r="L72" s="15"/>
      <c r="M72">
        <v>0</v>
      </c>
      <c r="O72" s="84"/>
      <c r="P72">
        <f t="shared" si="4"/>
        <v>0</v>
      </c>
      <c r="Q72" s="83"/>
      <c r="S72" s="82"/>
      <c r="T72">
        <f t="shared" si="5"/>
        <v>0</v>
      </c>
      <c r="Z72" s="82"/>
    </row>
    <row r="73" spans="4:26" ht="28">
      <c r="D73" t="s">
        <v>65</v>
      </c>
      <c r="E73">
        <v>5</v>
      </c>
      <c r="F73" s="14" t="s">
        <v>66</v>
      </c>
      <c r="G73" t="s">
        <v>32</v>
      </c>
      <c r="H73">
        <v>0</v>
      </c>
      <c r="K73" s="84">
        <f>COUNTIF(H73:H75,"&gt;0")/COUNT(H73:H75)</f>
        <v>0</v>
      </c>
      <c r="L73" s="15"/>
      <c r="M73">
        <v>0</v>
      </c>
      <c r="O73" s="84">
        <f>COUNTIF(M73:M75,"&gt;0")/COUNT(M73:M75)</f>
        <v>0</v>
      </c>
      <c r="P73">
        <f t="shared" si="4"/>
        <v>0</v>
      </c>
      <c r="Q73" s="83">
        <f>COUNTIF(P73:P75,"&gt;0")/COUNT(P73:P75)</f>
        <v>0</v>
      </c>
      <c r="S73" s="82">
        <v>1</v>
      </c>
      <c r="T73">
        <f t="shared" si="5"/>
        <v>5</v>
      </c>
      <c r="Z73" s="82"/>
    </row>
    <row r="74" spans="4:26">
      <c r="G74" t="s">
        <v>33</v>
      </c>
      <c r="H74">
        <v>0</v>
      </c>
      <c r="K74" s="84"/>
      <c r="L74" s="15"/>
      <c r="M74">
        <v>0</v>
      </c>
      <c r="O74" s="84"/>
      <c r="P74">
        <f t="shared" si="4"/>
        <v>0</v>
      </c>
      <c r="Q74" s="83"/>
      <c r="S74" s="82"/>
      <c r="T74">
        <f t="shared" si="5"/>
        <v>0</v>
      </c>
      <c r="Z74" s="82"/>
    </row>
    <row r="75" spans="4:26">
      <c r="G75" t="s">
        <v>34</v>
      </c>
      <c r="H75">
        <v>0</v>
      </c>
      <c r="K75" s="84"/>
      <c r="L75" s="15"/>
      <c r="M75">
        <v>0</v>
      </c>
      <c r="O75" s="84"/>
      <c r="P75">
        <f t="shared" si="4"/>
        <v>0</v>
      </c>
      <c r="Q75" s="83"/>
      <c r="S75" s="82"/>
      <c r="T75">
        <f t="shared" si="5"/>
        <v>0</v>
      </c>
      <c r="Z75" s="82"/>
    </row>
    <row r="76" spans="4:26" ht="14">
      <c r="D76" t="s">
        <v>67</v>
      </c>
      <c r="E76">
        <v>13</v>
      </c>
      <c r="F76" s="14" t="s">
        <v>68</v>
      </c>
      <c r="G76" t="s">
        <v>32</v>
      </c>
      <c r="H76">
        <v>4</v>
      </c>
      <c r="K76" s="84">
        <f>COUNTIF(H76:H81,"&gt;0")/COUNT(H76:H81)</f>
        <v>0.83333333333333337</v>
      </c>
      <c r="L76" s="15"/>
      <c r="M76">
        <v>0</v>
      </c>
      <c r="O76" s="84">
        <f>COUNTIF(M76:M81,"&gt;0")/COUNT(M76:M81)</f>
        <v>0</v>
      </c>
      <c r="P76">
        <f t="shared" si="4"/>
        <v>1</v>
      </c>
      <c r="Q76" s="83">
        <f>COUNTIF(P76:P81,"&gt;0")/COUNT(P76:P81)</f>
        <v>0.83333333333333337</v>
      </c>
      <c r="S76" s="82">
        <v>0</v>
      </c>
      <c r="T76">
        <f t="shared" si="5"/>
        <v>0</v>
      </c>
      <c r="Z76" s="82"/>
    </row>
    <row r="77" spans="4:26">
      <c r="G77" t="s">
        <v>33</v>
      </c>
      <c r="H77">
        <v>3</v>
      </c>
      <c r="K77" s="84"/>
      <c r="L77" s="15"/>
      <c r="M77">
        <v>0</v>
      </c>
      <c r="O77" s="84"/>
      <c r="P77">
        <f t="shared" si="4"/>
        <v>1</v>
      </c>
      <c r="Q77" s="83"/>
      <c r="S77" s="82"/>
      <c r="T77">
        <f t="shared" si="5"/>
        <v>0</v>
      </c>
      <c r="Z77" s="82"/>
    </row>
    <row r="78" spans="4:26">
      <c r="G78" t="s">
        <v>34</v>
      </c>
      <c r="H78">
        <v>2</v>
      </c>
      <c r="K78" s="84"/>
      <c r="L78" s="15"/>
      <c r="M78">
        <v>0</v>
      </c>
      <c r="O78" s="84"/>
      <c r="P78">
        <f t="shared" si="4"/>
        <v>1</v>
      </c>
      <c r="Q78" s="83"/>
      <c r="S78" s="82"/>
      <c r="T78">
        <f t="shared" si="5"/>
        <v>0</v>
      </c>
      <c r="Z78" s="82"/>
    </row>
    <row r="79" spans="4:26">
      <c r="G79" t="s">
        <v>35</v>
      </c>
      <c r="H79">
        <v>1</v>
      </c>
      <c r="K79" s="84"/>
      <c r="L79" s="15"/>
      <c r="M79">
        <v>0</v>
      </c>
      <c r="O79" s="84"/>
      <c r="P79">
        <f t="shared" si="4"/>
        <v>1</v>
      </c>
      <c r="Q79" s="83"/>
      <c r="S79" s="82"/>
      <c r="T79">
        <f t="shared" si="5"/>
        <v>0</v>
      </c>
      <c r="Z79" s="82"/>
    </row>
    <row r="80" spans="4:26">
      <c r="G80" t="s">
        <v>36</v>
      </c>
      <c r="H80">
        <v>0</v>
      </c>
      <c r="K80" s="84"/>
      <c r="L80" s="15"/>
      <c r="M80">
        <v>0</v>
      </c>
      <c r="O80" s="84"/>
      <c r="P80">
        <f t="shared" si="4"/>
        <v>0</v>
      </c>
      <c r="Q80" s="83"/>
      <c r="S80" s="82"/>
      <c r="T80">
        <f t="shared" si="5"/>
        <v>0</v>
      </c>
      <c r="Z80" s="82"/>
    </row>
    <row r="81" spans="1:26">
      <c r="G81" t="s">
        <v>44</v>
      </c>
      <c r="H81">
        <v>3</v>
      </c>
      <c r="K81" s="84"/>
      <c r="L81" s="15"/>
      <c r="M81">
        <v>0</v>
      </c>
      <c r="O81" s="84"/>
      <c r="P81">
        <f t="shared" si="4"/>
        <v>1</v>
      </c>
      <c r="Q81" s="83"/>
      <c r="S81" s="82"/>
      <c r="T81">
        <f t="shared" si="5"/>
        <v>0</v>
      </c>
      <c r="Z81" s="82"/>
    </row>
    <row r="82" spans="1:26" ht="28">
      <c r="D82" t="s">
        <v>69</v>
      </c>
      <c r="E82">
        <v>13</v>
      </c>
      <c r="F82" s="14" t="s">
        <v>70</v>
      </c>
      <c r="G82" t="s">
        <v>32</v>
      </c>
      <c r="H82">
        <v>1</v>
      </c>
      <c r="K82" s="84">
        <f>COUNTIF(H82:H84,"&gt;0")/COUNT(H82:H84)</f>
        <v>1</v>
      </c>
      <c r="L82" s="15"/>
      <c r="M82">
        <v>0</v>
      </c>
      <c r="O82" s="84">
        <f>COUNTIF(M82:M84,"&gt;0")/COUNT(M82:M84)</f>
        <v>0</v>
      </c>
      <c r="P82">
        <f t="shared" si="4"/>
        <v>1</v>
      </c>
      <c r="Q82" s="83">
        <f>COUNTIF(P82:P84,"&gt;0")/COUNT(P82:P84)</f>
        <v>1</v>
      </c>
      <c r="S82" s="82">
        <v>0</v>
      </c>
      <c r="T82">
        <f t="shared" si="5"/>
        <v>0</v>
      </c>
      <c r="Z82" s="82"/>
    </row>
    <row r="83" spans="1:26">
      <c r="G83" t="s">
        <v>33</v>
      </c>
      <c r="H83">
        <v>1</v>
      </c>
      <c r="K83" s="84"/>
      <c r="L83" s="15"/>
      <c r="M83">
        <v>0</v>
      </c>
      <c r="O83" s="84"/>
      <c r="P83">
        <f t="shared" si="4"/>
        <v>1</v>
      </c>
      <c r="Q83" s="83"/>
      <c r="S83" s="82"/>
      <c r="T83">
        <f t="shared" si="5"/>
        <v>0</v>
      </c>
      <c r="Z83" s="82"/>
    </row>
    <row r="84" spans="1:26">
      <c r="G84" t="s">
        <v>34</v>
      </c>
      <c r="H84">
        <v>2</v>
      </c>
      <c r="K84" s="84"/>
      <c r="L84" s="15"/>
      <c r="M84">
        <v>0</v>
      </c>
      <c r="O84" s="84"/>
      <c r="P84">
        <f t="shared" si="4"/>
        <v>1</v>
      </c>
      <c r="Q84" s="83"/>
      <c r="S84" s="82"/>
      <c r="T84">
        <f t="shared" si="5"/>
        <v>0</v>
      </c>
      <c r="Z84" s="82"/>
    </row>
    <row r="85" spans="1:26" ht="28">
      <c r="D85" t="s">
        <v>71</v>
      </c>
      <c r="E85">
        <v>13</v>
      </c>
      <c r="F85" s="14" t="s">
        <v>72</v>
      </c>
      <c r="G85" t="s">
        <v>32</v>
      </c>
      <c r="H85">
        <v>0</v>
      </c>
      <c r="K85" s="84">
        <f>COUNTIF(H85:H89,"&gt;0")/COUNT(H85:H89)</f>
        <v>0</v>
      </c>
      <c r="L85" s="15"/>
      <c r="M85">
        <v>13</v>
      </c>
      <c r="O85" s="84">
        <f>COUNTIF(M85:M89,"&gt;0")/COUNT(M85:M89)</f>
        <v>0.4</v>
      </c>
      <c r="P85">
        <f t="shared" si="4"/>
        <v>1</v>
      </c>
      <c r="Q85" s="83">
        <f>COUNTIF(P85:P89,"&gt;0")/COUNT(P85:P89)</f>
        <v>0.4</v>
      </c>
      <c r="S85" s="82">
        <v>1</v>
      </c>
      <c r="T85">
        <f t="shared" si="5"/>
        <v>13</v>
      </c>
      <c r="Z85" s="82"/>
    </row>
    <row r="86" spans="1:26">
      <c r="G86" t="s">
        <v>33</v>
      </c>
      <c r="H86">
        <v>0</v>
      </c>
      <c r="K86" s="84"/>
      <c r="L86" s="15"/>
      <c r="M86">
        <v>5</v>
      </c>
      <c r="O86" s="84"/>
      <c r="P86">
        <f t="shared" si="4"/>
        <v>1</v>
      </c>
      <c r="Q86" s="83"/>
      <c r="S86" s="82"/>
      <c r="T86">
        <f t="shared" si="5"/>
        <v>0</v>
      </c>
      <c r="Z86" s="82"/>
    </row>
    <row r="87" spans="1:26">
      <c r="G87" t="s">
        <v>34</v>
      </c>
      <c r="H87">
        <v>0</v>
      </c>
      <c r="K87" s="84"/>
      <c r="L87" s="15"/>
      <c r="M87">
        <v>0</v>
      </c>
      <c r="O87" s="84"/>
      <c r="P87">
        <f t="shared" si="4"/>
        <v>0</v>
      </c>
      <c r="Q87" s="83"/>
      <c r="S87" s="82"/>
      <c r="T87">
        <f t="shared" si="5"/>
        <v>0</v>
      </c>
      <c r="Z87" s="82"/>
    </row>
    <row r="88" spans="1:26">
      <c r="G88" t="s">
        <v>35</v>
      </c>
      <c r="H88">
        <v>0</v>
      </c>
      <c r="K88" s="84"/>
      <c r="L88" s="15"/>
      <c r="M88">
        <v>0</v>
      </c>
      <c r="O88" s="84"/>
      <c r="P88">
        <f t="shared" si="4"/>
        <v>0</v>
      </c>
      <c r="Q88" s="83"/>
      <c r="S88" s="82"/>
      <c r="T88">
        <f t="shared" si="5"/>
        <v>0</v>
      </c>
      <c r="Z88" s="82"/>
    </row>
    <row r="89" spans="1:26">
      <c r="G89" t="s">
        <v>36</v>
      </c>
      <c r="H89">
        <v>0</v>
      </c>
      <c r="K89" s="84"/>
      <c r="L89" s="15"/>
      <c r="M89">
        <v>0</v>
      </c>
      <c r="O89" s="84"/>
      <c r="P89">
        <f t="shared" si="4"/>
        <v>0</v>
      </c>
      <c r="Q89" s="83"/>
      <c r="S89" s="82"/>
      <c r="T89">
        <f t="shared" si="5"/>
        <v>0</v>
      </c>
      <c r="Z89" s="82"/>
    </row>
    <row r="90" spans="1:26">
      <c r="E90" s="16">
        <f>SUM(E61:E89)</f>
        <v>77</v>
      </c>
      <c r="H90" s="16">
        <f>SUM(H61:H89)</f>
        <v>32</v>
      </c>
      <c r="J90" s="17" t="s">
        <v>39</v>
      </c>
      <c r="K90" s="18">
        <f>AVERAGEA(K61:K89)</f>
        <v>0.41666666666666669</v>
      </c>
      <c r="L90" s="19">
        <f>SUMPRODUCT(K61:K89, E61:E89) / SUM( E61:E89)</f>
        <v>0.45238095238095244</v>
      </c>
      <c r="M90" s="17">
        <f>SUM(M61:M89)</f>
        <v>30</v>
      </c>
      <c r="N90" s="20"/>
      <c r="O90" s="21">
        <f>AVERAGE(O61:O89)</f>
        <v>0.31666666666666665</v>
      </c>
      <c r="Q90" s="22">
        <f>AVERAGEA(Q61:Q89)</f>
        <v>0.62222222222222223</v>
      </c>
      <c r="R90" s="17"/>
      <c r="S90" s="18">
        <f>SUM(S61:S89)/COUNTA(S61:S89)</f>
        <v>0.5</v>
      </c>
      <c r="T90" s="17">
        <f>SUM(T61:T89)</f>
        <v>31</v>
      </c>
      <c r="U90" s="18">
        <f>SUMPRODUCT(S61:S89, E61:E89) / SUM( E61:E89)</f>
        <v>0.40259740259740262</v>
      </c>
      <c r="V90" s="17">
        <v>21</v>
      </c>
      <c r="W90" s="17">
        <f>E90-T90</f>
        <v>46</v>
      </c>
      <c r="X90" s="17">
        <v>0</v>
      </c>
      <c r="Y90" s="17">
        <v>0</v>
      </c>
    </row>
    <row r="91" spans="1:26" ht="14">
      <c r="A91">
        <v>5</v>
      </c>
      <c r="B91" t="s">
        <v>73</v>
      </c>
      <c r="C91" s="27" t="s">
        <v>74</v>
      </c>
      <c r="D91" t="s">
        <v>75</v>
      </c>
      <c r="E91">
        <v>5</v>
      </c>
      <c r="F91" s="14" t="s">
        <v>76</v>
      </c>
      <c r="G91" t="s">
        <v>32</v>
      </c>
      <c r="H91">
        <v>12</v>
      </c>
      <c r="K91" s="84">
        <f>COUNTIF(H91:H94,"&gt;0")/COUNT(H91:H94)</f>
        <v>0.75</v>
      </c>
      <c r="L91" s="15"/>
      <c r="M91">
        <v>17</v>
      </c>
      <c r="O91" s="84">
        <f>COUNTIF(M91:M94,"&gt;0")/COUNT(M91:M94)</f>
        <v>1</v>
      </c>
      <c r="P91">
        <f t="shared" ref="P91:P122" si="6">IF(OR(H91&gt;0, M91&gt;0),1,0)</f>
        <v>1</v>
      </c>
      <c r="Q91" s="83">
        <f>COUNTIF(P91:P94,"&gt;0")/COUNT(P91:P94)</f>
        <v>1</v>
      </c>
      <c r="S91" s="82">
        <v>1</v>
      </c>
      <c r="T91">
        <f t="shared" ref="T91:T122" si="7">IF(S91&gt;0,E91,0)</f>
        <v>5</v>
      </c>
      <c r="Z91" s="82" t="s">
        <v>62</v>
      </c>
    </row>
    <row r="92" spans="1:26">
      <c r="G92" t="s">
        <v>33</v>
      </c>
      <c r="H92">
        <v>8</v>
      </c>
      <c r="K92" s="84"/>
      <c r="L92" s="15"/>
      <c r="M92">
        <v>1</v>
      </c>
      <c r="O92" s="84"/>
      <c r="P92">
        <f t="shared" si="6"/>
        <v>1</v>
      </c>
      <c r="Q92" s="83"/>
      <c r="S92" s="82"/>
      <c r="T92">
        <f t="shared" si="7"/>
        <v>0</v>
      </c>
      <c r="Z92" s="82"/>
    </row>
    <row r="93" spans="1:26">
      <c r="G93" t="s">
        <v>34</v>
      </c>
      <c r="H93">
        <v>0</v>
      </c>
      <c r="K93" s="84"/>
      <c r="L93" s="15"/>
      <c r="M93">
        <v>1</v>
      </c>
      <c r="O93" s="84"/>
      <c r="P93">
        <f t="shared" si="6"/>
        <v>1</v>
      </c>
      <c r="Q93" s="83"/>
      <c r="S93" s="82"/>
      <c r="T93">
        <f t="shared" si="7"/>
        <v>0</v>
      </c>
      <c r="Z93" s="82"/>
    </row>
    <row r="94" spans="1:26">
      <c r="G94" t="s">
        <v>35</v>
      </c>
      <c r="H94">
        <v>11</v>
      </c>
      <c r="K94" s="84"/>
      <c r="L94" s="15"/>
      <c r="M94">
        <v>1</v>
      </c>
      <c r="O94" s="84"/>
      <c r="P94">
        <f t="shared" si="6"/>
        <v>1</v>
      </c>
      <c r="Q94" s="83"/>
      <c r="S94" s="82"/>
      <c r="T94">
        <f t="shared" si="7"/>
        <v>0</v>
      </c>
      <c r="Z94" s="82"/>
    </row>
    <row r="95" spans="1:26" ht="28">
      <c r="D95" t="s">
        <v>77</v>
      </c>
      <c r="E95">
        <v>13</v>
      </c>
      <c r="F95" s="14" t="s">
        <v>78</v>
      </c>
      <c r="G95" t="s">
        <v>32</v>
      </c>
      <c r="H95">
        <v>0</v>
      </c>
      <c r="K95" s="84">
        <f>COUNTIF(H95:H105,"&gt;0")/COUNT(H95:H105)</f>
        <v>0.72727272727272729</v>
      </c>
      <c r="L95" s="15"/>
      <c r="M95">
        <v>1</v>
      </c>
      <c r="O95" s="84">
        <f>COUNTIF(M95:M105,"&gt;0")/COUNT(M95:M105)</f>
        <v>1</v>
      </c>
      <c r="P95">
        <f t="shared" si="6"/>
        <v>1</v>
      </c>
      <c r="Q95" s="83">
        <f>COUNTIF(P95:P105,"&gt;0")/COUNT(P95:P105)</f>
        <v>1</v>
      </c>
      <c r="S95" s="82">
        <v>1</v>
      </c>
      <c r="T95">
        <f t="shared" si="7"/>
        <v>13</v>
      </c>
      <c r="Z95" s="82"/>
    </row>
    <row r="96" spans="1:26">
      <c r="G96" t="s">
        <v>33</v>
      </c>
      <c r="H96">
        <v>1</v>
      </c>
      <c r="K96" s="84"/>
      <c r="L96" s="15"/>
      <c r="M96">
        <v>1</v>
      </c>
      <c r="O96" s="84"/>
      <c r="P96">
        <f t="shared" si="6"/>
        <v>1</v>
      </c>
      <c r="Q96" s="83"/>
      <c r="S96" s="82"/>
      <c r="T96">
        <f t="shared" si="7"/>
        <v>0</v>
      </c>
      <c r="Z96" s="82"/>
    </row>
    <row r="97" spans="4:26">
      <c r="G97" t="s">
        <v>34</v>
      </c>
      <c r="H97">
        <v>0</v>
      </c>
      <c r="K97" s="84"/>
      <c r="L97" s="15"/>
      <c r="M97">
        <v>1</v>
      </c>
      <c r="O97" s="84"/>
      <c r="P97">
        <f t="shared" si="6"/>
        <v>1</v>
      </c>
      <c r="Q97" s="83"/>
      <c r="S97" s="82"/>
      <c r="T97">
        <f t="shared" si="7"/>
        <v>0</v>
      </c>
      <c r="Z97" s="82"/>
    </row>
    <row r="98" spans="4:26">
      <c r="G98" t="s">
        <v>35</v>
      </c>
      <c r="H98">
        <v>2</v>
      </c>
      <c r="K98" s="84"/>
      <c r="L98" s="15"/>
      <c r="M98">
        <v>1</v>
      </c>
      <c r="O98" s="84"/>
      <c r="P98">
        <f t="shared" si="6"/>
        <v>1</v>
      </c>
      <c r="Q98" s="83"/>
      <c r="S98" s="82"/>
      <c r="T98">
        <f t="shared" si="7"/>
        <v>0</v>
      </c>
      <c r="Z98" s="82"/>
    </row>
    <row r="99" spans="4:26">
      <c r="G99" t="s">
        <v>36</v>
      </c>
      <c r="H99">
        <v>0</v>
      </c>
      <c r="K99" s="84"/>
      <c r="L99" s="15"/>
      <c r="M99">
        <v>1</v>
      </c>
      <c r="O99" s="84"/>
      <c r="P99">
        <f t="shared" si="6"/>
        <v>1</v>
      </c>
      <c r="Q99" s="83"/>
      <c r="S99" s="82"/>
      <c r="T99">
        <f t="shared" si="7"/>
        <v>0</v>
      </c>
      <c r="Z99" s="82"/>
    </row>
    <row r="100" spans="4:26">
      <c r="G100" t="s">
        <v>79</v>
      </c>
      <c r="H100">
        <v>1</v>
      </c>
      <c r="K100" s="84"/>
      <c r="L100" s="15"/>
      <c r="M100">
        <v>1</v>
      </c>
      <c r="O100" s="84"/>
      <c r="P100">
        <f t="shared" si="6"/>
        <v>1</v>
      </c>
      <c r="Q100" s="83"/>
      <c r="S100" s="82"/>
      <c r="T100">
        <f t="shared" si="7"/>
        <v>0</v>
      </c>
      <c r="Z100" s="82"/>
    </row>
    <row r="101" spans="4:26">
      <c r="G101" t="s">
        <v>45</v>
      </c>
      <c r="H101">
        <v>1</v>
      </c>
      <c r="K101" s="84"/>
      <c r="L101" s="15"/>
      <c r="M101">
        <v>1</v>
      </c>
      <c r="O101" s="84"/>
      <c r="P101">
        <f t="shared" si="6"/>
        <v>1</v>
      </c>
      <c r="Q101" s="83"/>
      <c r="S101" s="82"/>
      <c r="T101">
        <f t="shared" si="7"/>
        <v>0</v>
      </c>
      <c r="Z101" s="82"/>
    </row>
    <row r="102" spans="4:26">
      <c r="G102" t="s">
        <v>46</v>
      </c>
      <c r="H102">
        <v>1</v>
      </c>
      <c r="K102" s="84"/>
      <c r="L102" s="15"/>
      <c r="M102">
        <v>1</v>
      </c>
      <c r="O102" s="84"/>
      <c r="P102">
        <f t="shared" si="6"/>
        <v>1</v>
      </c>
      <c r="Q102" s="83"/>
      <c r="S102" s="82"/>
      <c r="T102">
        <f t="shared" si="7"/>
        <v>0</v>
      </c>
      <c r="Z102" s="82"/>
    </row>
    <row r="103" spans="4:26">
      <c r="G103" t="s">
        <v>47</v>
      </c>
      <c r="H103">
        <v>1</v>
      </c>
      <c r="K103" s="84"/>
      <c r="L103" s="15"/>
      <c r="M103">
        <v>1</v>
      </c>
      <c r="O103" s="84"/>
      <c r="P103">
        <f t="shared" si="6"/>
        <v>1</v>
      </c>
      <c r="Q103" s="83"/>
      <c r="S103" s="82"/>
      <c r="T103">
        <f t="shared" si="7"/>
        <v>0</v>
      </c>
      <c r="Z103" s="82"/>
    </row>
    <row r="104" spans="4:26">
      <c r="G104" t="s">
        <v>48</v>
      </c>
      <c r="H104">
        <v>1</v>
      </c>
      <c r="K104" s="84"/>
      <c r="L104" s="15"/>
      <c r="M104">
        <v>1</v>
      </c>
      <c r="O104" s="84"/>
      <c r="P104">
        <f t="shared" si="6"/>
        <v>1</v>
      </c>
      <c r="Q104" s="83"/>
      <c r="S104" s="82"/>
      <c r="T104">
        <f t="shared" si="7"/>
        <v>0</v>
      </c>
      <c r="Z104" s="82"/>
    </row>
    <row r="105" spans="4:26">
      <c r="G105" t="s">
        <v>49</v>
      </c>
      <c r="H105">
        <v>1</v>
      </c>
      <c r="K105" s="84"/>
      <c r="L105" s="15"/>
      <c r="M105">
        <v>1</v>
      </c>
      <c r="O105" s="84"/>
      <c r="P105">
        <f t="shared" si="6"/>
        <v>1</v>
      </c>
      <c r="Q105" s="83"/>
      <c r="S105" s="82"/>
      <c r="T105">
        <f t="shared" si="7"/>
        <v>0</v>
      </c>
      <c r="Z105" s="82"/>
    </row>
    <row r="106" spans="4:26" ht="28">
      <c r="D106" t="s">
        <v>80</v>
      </c>
      <c r="E106">
        <v>8</v>
      </c>
      <c r="F106" s="14" t="s">
        <v>81</v>
      </c>
      <c r="G106" t="s">
        <v>32</v>
      </c>
      <c r="H106">
        <v>0</v>
      </c>
      <c r="K106" s="84">
        <f>COUNTIF(H106:H112,"&gt;0")/COUNT(H106:H112)</f>
        <v>0.2857142857142857</v>
      </c>
      <c r="L106" s="15"/>
      <c r="M106">
        <v>0</v>
      </c>
      <c r="O106" s="84">
        <f>COUNTIF(M106:M112,"&gt;0")/COUNT(M106:M112)</f>
        <v>0</v>
      </c>
      <c r="P106">
        <f t="shared" si="6"/>
        <v>0</v>
      </c>
      <c r="Q106" s="83">
        <f>COUNTIF(P106:P112,"&gt;0")/COUNT(P106:P112)</f>
        <v>0.2857142857142857</v>
      </c>
      <c r="S106" s="82">
        <v>1</v>
      </c>
      <c r="T106">
        <f t="shared" si="7"/>
        <v>8</v>
      </c>
      <c r="Z106" s="82"/>
    </row>
    <row r="107" spans="4:26">
      <c r="G107" t="s">
        <v>33</v>
      </c>
      <c r="H107">
        <v>0</v>
      </c>
      <c r="K107" s="84"/>
      <c r="L107" s="15"/>
      <c r="M107">
        <v>0</v>
      </c>
      <c r="O107" s="84"/>
      <c r="P107">
        <f t="shared" si="6"/>
        <v>0</v>
      </c>
      <c r="Q107" s="83"/>
      <c r="S107" s="82"/>
      <c r="T107">
        <f t="shared" si="7"/>
        <v>0</v>
      </c>
      <c r="Z107" s="82"/>
    </row>
    <row r="108" spans="4:26">
      <c r="G108" t="s">
        <v>34</v>
      </c>
      <c r="H108">
        <v>10</v>
      </c>
      <c r="K108" s="84"/>
      <c r="L108" s="15"/>
      <c r="M108">
        <v>0</v>
      </c>
      <c r="O108" s="84"/>
      <c r="P108">
        <f t="shared" si="6"/>
        <v>1</v>
      </c>
      <c r="Q108" s="83"/>
      <c r="S108" s="82"/>
      <c r="T108">
        <f t="shared" si="7"/>
        <v>0</v>
      </c>
      <c r="Z108" s="82"/>
    </row>
    <row r="109" spans="4:26">
      <c r="G109" t="s">
        <v>35</v>
      </c>
      <c r="H109">
        <v>0</v>
      </c>
      <c r="K109" s="84"/>
      <c r="L109" s="15"/>
      <c r="M109">
        <v>0</v>
      </c>
      <c r="O109" s="84"/>
      <c r="P109">
        <f t="shared" si="6"/>
        <v>0</v>
      </c>
      <c r="Q109" s="83"/>
      <c r="S109" s="82"/>
      <c r="T109">
        <f t="shared" si="7"/>
        <v>0</v>
      </c>
      <c r="Z109" s="82"/>
    </row>
    <row r="110" spans="4:26">
      <c r="G110" t="s">
        <v>36</v>
      </c>
      <c r="H110">
        <v>0</v>
      </c>
      <c r="K110" s="84"/>
      <c r="L110" s="15"/>
      <c r="M110">
        <v>0</v>
      </c>
      <c r="O110" s="84"/>
      <c r="P110">
        <f t="shared" si="6"/>
        <v>0</v>
      </c>
      <c r="Q110" s="83"/>
      <c r="S110" s="82"/>
      <c r="T110">
        <f t="shared" si="7"/>
        <v>0</v>
      </c>
      <c r="Z110" s="82"/>
    </row>
    <row r="111" spans="4:26">
      <c r="G111" t="s">
        <v>44</v>
      </c>
      <c r="H111">
        <v>7</v>
      </c>
      <c r="K111" s="84"/>
      <c r="L111" s="15"/>
      <c r="M111">
        <v>0</v>
      </c>
      <c r="O111" s="84"/>
      <c r="P111">
        <f t="shared" si="6"/>
        <v>1</v>
      </c>
      <c r="Q111" s="83"/>
      <c r="S111" s="82"/>
      <c r="T111">
        <f t="shared" si="7"/>
        <v>0</v>
      </c>
      <c r="Z111" s="82"/>
    </row>
    <row r="112" spans="4:26">
      <c r="G112" t="s">
        <v>45</v>
      </c>
      <c r="H112">
        <v>0</v>
      </c>
      <c r="K112" s="84"/>
      <c r="L112" s="15"/>
      <c r="M112">
        <v>0</v>
      </c>
      <c r="O112" s="84"/>
      <c r="P112">
        <f t="shared" si="6"/>
        <v>0</v>
      </c>
      <c r="Q112" s="83"/>
      <c r="S112" s="82"/>
      <c r="T112">
        <f t="shared" si="7"/>
        <v>0</v>
      </c>
      <c r="Z112" s="82"/>
    </row>
    <row r="113" spans="1:26" ht="14">
      <c r="D113" t="s">
        <v>82</v>
      </c>
      <c r="E113">
        <v>8</v>
      </c>
      <c r="F113" s="14" t="s">
        <v>83</v>
      </c>
      <c r="G113" t="s">
        <v>32</v>
      </c>
      <c r="H113">
        <v>1</v>
      </c>
      <c r="K113" s="84">
        <f>COUNTIF(H113:H117,"&gt;0")/COUNT(H113:H117)</f>
        <v>1</v>
      </c>
      <c r="L113" s="15"/>
      <c r="M113">
        <v>0</v>
      </c>
      <c r="O113" s="84">
        <f>COUNTIF(M113:M117,"&gt;0")/COUNT(M113:M117)</f>
        <v>0</v>
      </c>
      <c r="P113">
        <f t="shared" si="6"/>
        <v>1</v>
      </c>
      <c r="Q113" s="83">
        <f>COUNTIF(P113:P117,"&gt;0")/COUNT(P113:P117)</f>
        <v>1</v>
      </c>
      <c r="S113" s="82">
        <v>0</v>
      </c>
      <c r="T113">
        <f t="shared" si="7"/>
        <v>0</v>
      </c>
      <c r="Z113" s="82"/>
    </row>
    <row r="114" spans="1:26">
      <c r="G114" t="s">
        <v>33</v>
      </c>
      <c r="H114">
        <v>7</v>
      </c>
      <c r="K114" s="84"/>
      <c r="L114" s="15"/>
      <c r="M114">
        <v>0</v>
      </c>
      <c r="O114" s="84"/>
      <c r="P114">
        <f t="shared" si="6"/>
        <v>1</v>
      </c>
      <c r="Q114" s="83"/>
      <c r="S114" s="82"/>
      <c r="T114">
        <f t="shared" si="7"/>
        <v>0</v>
      </c>
      <c r="Z114" s="82"/>
    </row>
    <row r="115" spans="1:26">
      <c r="G115" t="s">
        <v>34</v>
      </c>
      <c r="H115">
        <v>1</v>
      </c>
      <c r="K115" s="84"/>
      <c r="L115" s="15"/>
      <c r="M115">
        <v>0</v>
      </c>
      <c r="O115" s="84"/>
      <c r="P115">
        <f t="shared" si="6"/>
        <v>1</v>
      </c>
      <c r="Q115" s="83"/>
      <c r="S115" s="82"/>
      <c r="T115">
        <f t="shared" si="7"/>
        <v>0</v>
      </c>
      <c r="Z115" s="82"/>
    </row>
    <row r="116" spans="1:26">
      <c r="G116" t="s">
        <v>35</v>
      </c>
      <c r="H116">
        <v>1</v>
      </c>
      <c r="K116" s="84"/>
      <c r="L116" s="15"/>
      <c r="M116">
        <v>0</v>
      </c>
      <c r="O116" s="84"/>
      <c r="P116">
        <f t="shared" si="6"/>
        <v>1</v>
      </c>
      <c r="Q116" s="83"/>
      <c r="S116" s="82"/>
      <c r="T116">
        <f t="shared" si="7"/>
        <v>0</v>
      </c>
      <c r="Z116" s="82"/>
    </row>
    <row r="117" spans="1:26">
      <c r="G117" t="s">
        <v>36</v>
      </c>
      <c r="H117">
        <v>1</v>
      </c>
      <c r="K117" s="84"/>
      <c r="L117" s="15"/>
      <c r="M117">
        <v>0</v>
      </c>
      <c r="O117" s="84"/>
      <c r="P117">
        <f t="shared" si="6"/>
        <v>1</v>
      </c>
      <c r="Q117" s="83"/>
      <c r="S117" s="82"/>
      <c r="T117">
        <f t="shared" si="7"/>
        <v>0</v>
      </c>
      <c r="Z117" s="82"/>
    </row>
    <row r="118" spans="1:26" ht="56">
      <c r="D118" t="s">
        <v>84</v>
      </c>
      <c r="E118">
        <v>8</v>
      </c>
      <c r="F118" s="14" t="s">
        <v>85</v>
      </c>
      <c r="G118" t="s">
        <v>32</v>
      </c>
      <c r="H118">
        <v>0</v>
      </c>
      <c r="K118" s="84">
        <f>COUNTIF(H118:H122,"&gt;0")/COUNT(H118:H122)</f>
        <v>0.2</v>
      </c>
      <c r="L118" s="15"/>
      <c r="M118">
        <v>0</v>
      </c>
      <c r="O118" s="84">
        <f>COUNTIF(M118:M122,"&gt;0")/COUNT(M18:M122)</f>
        <v>0</v>
      </c>
      <c r="P118">
        <f t="shared" si="6"/>
        <v>0</v>
      </c>
      <c r="Q118" s="83">
        <f>COUNTIF(P118:P122,"&gt;0")/COUNT(P118:P122)</f>
        <v>0.2</v>
      </c>
      <c r="S118" s="82">
        <v>1</v>
      </c>
      <c r="T118">
        <f t="shared" si="7"/>
        <v>8</v>
      </c>
      <c r="Z118" s="82"/>
    </row>
    <row r="119" spans="1:26">
      <c r="G119" t="s">
        <v>33</v>
      </c>
      <c r="H119">
        <v>1</v>
      </c>
      <c r="K119" s="84"/>
      <c r="L119" s="15"/>
      <c r="M119">
        <v>0</v>
      </c>
      <c r="O119" s="84"/>
      <c r="P119">
        <f t="shared" si="6"/>
        <v>1</v>
      </c>
      <c r="Q119" s="83"/>
      <c r="S119" s="82"/>
      <c r="T119">
        <f t="shared" si="7"/>
        <v>0</v>
      </c>
      <c r="Z119" s="82"/>
    </row>
    <row r="120" spans="1:26">
      <c r="G120" t="s">
        <v>34</v>
      </c>
      <c r="H120">
        <v>0</v>
      </c>
      <c r="K120" s="84"/>
      <c r="L120" s="15"/>
      <c r="M120">
        <v>0</v>
      </c>
      <c r="O120" s="84"/>
      <c r="P120">
        <f t="shared" si="6"/>
        <v>0</v>
      </c>
      <c r="Q120" s="83"/>
      <c r="S120" s="82"/>
      <c r="T120">
        <f t="shared" si="7"/>
        <v>0</v>
      </c>
      <c r="Z120" s="82"/>
    </row>
    <row r="121" spans="1:26">
      <c r="G121" t="s">
        <v>35</v>
      </c>
      <c r="H121">
        <v>0</v>
      </c>
      <c r="K121" s="84"/>
      <c r="L121" s="15"/>
      <c r="M121">
        <v>0</v>
      </c>
      <c r="O121" s="84"/>
      <c r="P121">
        <f t="shared" si="6"/>
        <v>0</v>
      </c>
      <c r="Q121" s="83"/>
      <c r="S121" s="82"/>
      <c r="T121">
        <f t="shared" si="7"/>
        <v>0</v>
      </c>
      <c r="Z121" s="82"/>
    </row>
    <row r="122" spans="1:26">
      <c r="G122" t="s">
        <v>44</v>
      </c>
      <c r="H122">
        <v>0</v>
      </c>
      <c r="K122" s="84"/>
      <c r="L122" s="15"/>
      <c r="M122">
        <v>0</v>
      </c>
      <c r="O122" s="84"/>
      <c r="P122">
        <f t="shared" si="6"/>
        <v>0</v>
      </c>
      <c r="Q122" s="83"/>
      <c r="S122" s="82"/>
      <c r="T122">
        <f t="shared" si="7"/>
        <v>0</v>
      </c>
      <c r="Z122" s="82"/>
    </row>
    <row r="123" spans="1:26">
      <c r="E123" s="16">
        <f>SUM(E91:E122)</f>
        <v>42</v>
      </c>
      <c r="H123" s="16">
        <f>SUM(H91:H122)</f>
        <v>69</v>
      </c>
      <c r="J123" s="17" t="s">
        <v>39</v>
      </c>
      <c r="K123" s="18">
        <f>AVERAGEA(K91:K122)</f>
        <v>0.59259740259740268</v>
      </c>
      <c r="L123" s="19">
        <f>SUMPRODUCT(K91:K122, E91:E122) / SUM( E91:E122)</f>
        <v>0.59738713667285104</v>
      </c>
      <c r="M123" s="17">
        <f>SUM(M91:M122)</f>
        <v>31</v>
      </c>
      <c r="N123" s="20"/>
      <c r="O123" s="21">
        <f>AVERAGE(O91:O122)</f>
        <v>0.4</v>
      </c>
      <c r="Q123" s="22">
        <f>AVERAGEA(Q91:Q122)</f>
        <v>0.69714285714285718</v>
      </c>
      <c r="R123" s="17"/>
      <c r="S123" s="18">
        <f>SUM(S91:S122)/COUNTA(S91:S122)</f>
        <v>0.8</v>
      </c>
      <c r="T123" s="17">
        <f>SUM(T91:T122)</f>
        <v>34</v>
      </c>
      <c r="U123" s="18">
        <f>SUMPRODUCT(S91:S122, E91:E122) / SUM( E91:E122)</f>
        <v>0.80952380952380953</v>
      </c>
      <c r="V123" s="17">
        <v>0</v>
      </c>
      <c r="W123" s="17">
        <f>E123-T123</f>
        <v>8</v>
      </c>
      <c r="X123" s="17">
        <v>0</v>
      </c>
      <c r="Y123" s="17">
        <v>5</v>
      </c>
    </row>
    <row r="124" spans="1:26" ht="45">
      <c r="A124">
        <v>6</v>
      </c>
      <c r="C124" s="26" t="s">
        <v>86</v>
      </c>
      <c r="D124" t="s">
        <v>87</v>
      </c>
      <c r="E124">
        <v>2</v>
      </c>
      <c r="F124" s="14" t="s">
        <v>88</v>
      </c>
      <c r="G124" t="s">
        <v>32</v>
      </c>
      <c r="H124">
        <v>1</v>
      </c>
      <c r="K124" s="84">
        <f>COUNTIF(H124:H126,"&gt;0")/COUNT(H124:H126)</f>
        <v>1</v>
      </c>
      <c r="L124" s="15"/>
      <c r="M124">
        <v>2</v>
      </c>
      <c r="O124" s="84">
        <f>COUNTIF(M124:M126,"&gt;0")/COUNT(M124:M126)</f>
        <v>0.66666666666666663</v>
      </c>
      <c r="P124">
        <f t="shared" ref="P124:P161" si="8">IF(OR(H124&gt;0, M124&gt;0),1,0)</f>
        <v>1</v>
      </c>
      <c r="Q124" s="83">
        <f>COUNTIF(P124:P126,"&gt;0")/COUNT(P124:P126)</f>
        <v>1</v>
      </c>
      <c r="S124" s="82">
        <v>1</v>
      </c>
      <c r="T124">
        <f t="shared" ref="T124:T161" si="9">IF(S124&gt;0,E124,0)</f>
        <v>2</v>
      </c>
      <c r="Z124" s="82" t="s">
        <v>30</v>
      </c>
    </row>
    <row r="125" spans="1:26">
      <c r="G125" t="s">
        <v>33</v>
      </c>
      <c r="H125">
        <v>1</v>
      </c>
      <c r="K125" s="84"/>
      <c r="L125" s="15"/>
      <c r="M125">
        <v>0</v>
      </c>
      <c r="O125" s="84"/>
      <c r="P125">
        <f t="shared" si="8"/>
        <v>1</v>
      </c>
      <c r="Q125" s="83"/>
      <c r="S125" s="82"/>
      <c r="T125">
        <f t="shared" si="9"/>
        <v>0</v>
      </c>
      <c r="Z125" s="82"/>
    </row>
    <row r="126" spans="1:26">
      <c r="G126" t="s">
        <v>34</v>
      </c>
      <c r="H126">
        <v>1</v>
      </c>
      <c r="K126" s="84"/>
      <c r="L126" s="15"/>
      <c r="M126">
        <v>2</v>
      </c>
      <c r="O126" s="84"/>
      <c r="P126">
        <f t="shared" si="8"/>
        <v>1</v>
      </c>
      <c r="Q126" s="83"/>
      <c r="S126" s="82"/>
      <c r="T126">
        <f t="shared" si="9"/>
        <v>0</v>
      </c>
      <c r="Z126" s="82"/>
    </row>
    <row r="127" spans="1:26" ht="28">
      <c r="D127" t="s">
        <v>89</v>
      </c>
      <c r="E127">
        <v>8</v>
      </c>
      <c r="F127" s="14" t="s">
        <v>90</v>
      </c>
      <c r="G127" t="s">
        <v>32</v>
      </c>
      <c r="H127">
        <v>0</v>
      </c>
      <c r="K127" s="84">
        <f>COUNTIF(H127:H132,"&gt;0")/COUNT(H127:H132)</f>
        <v>0.33333333333333331</v>
      </c>
      <c r="L127" s="15"/>
      <c r="M127">
        <v>1</v>
      </c>
      <c r="O127" s="84">
        <f>COUNTIF(M127:M132,"&gt;0")/COUNT(M127:M132)</f>
        <v>0.66666666666666663</v>
      </c>
      <c r="P127">
        <f t="shared" si="8"/>
        <v>1</v>
      </c>
      <c r="Q127" s="83">
        <f>COUNTIF(P127:P132,"&gt;0")/COUNT(P127:P132)</f>
        <v>1</v>
      </c>
      <c r="S127" s="82">
        <v>0</v>
      </c>
      <c r="T127">
        <f t="shared" si="9"/>
        <v>0</v>
      </c>
      <c r="Z127" s="82"/>
    </row>
    <row r="128" spans="1:26">
      <c r="G128" t="s">
        <v>33</v>
      </c>
      <c r="H128">
        <v>0</v>
      </c>
      <c r="K128" s="84"/>
      <c r="L128" s="15"/>
      <c r="M128">
        <v>2</v>
      </c>
      <c r="O128" s="84"/>
      <c r="P128">
        <f t="shared" si="8"/>
        <v>1</v>
      </c>
      <c r="Q128" s="83"/>
      <c r="S128" s="82"/>
      <c r="T128">
        <f t="shared" si="9"/>
        <v>0</v>
      </c>
      <c r="Z128" s="82"/>
    </row>
    <row r="129" spans="4:26">
      <c r="G129" t="s">
        <v>34</v>
      </c>
      <c r="H129">
        <v>0</v>
      </c>
      <c r="K129" s="84"/>
      <c r="L129" s="15"/>
      <c r="M129">
        <v>1</v>
      </c>
      <c r="O129" s="84"/>
      <c r="P129">
        <f t="shared" si="8"/>
        <v>1</v>
      </c>
      <c r="Q129" s="83"/>
      <c r="S129" s="82"/>
      <c r="T129">
        <f t="shared" si="9"/>
        <v>0</v>
      </c>
      <c r="Z129" s="82"/>
    </row>
    <row r="130" spans="4:26">
      <c r="G130" t="s">
        <v>35</v>
      </c>
      <c r="H130">
        <v>4</v>
      </c>
      <c r="K130" s="84"/>
      <c r="L130" s="15"/>
      <c r="M130">
        <v>0</v>
      </c>
      <c r="O130" s="84"/>
      <c r="P130">
        <f t="shared" si="8"/>
        <v>1</v>
      </c>
      <c r="Q130" s="83"/>
      <c r="S130" s="82"/>
      <c r="T130">
        <f t="shared" si="9"/>
        <v>0</v>
      </c>
      <c r="Z130" s="82"/>
    </row>
    <row r="131" spans="4:26">
      <c r="G131" t="s">
        <v>36</v>
      </c>
      <c r="H131">
        <v>0</v>
      </c>
      <c r="K131" s="84"/>
      <c r="L131" s="15"/>
      <c r="M131">
        <v>1</v>
      </c>
      <c r="O131" s="84"/>
      <c r="P131">
        <f t="shared" si="8"/>
        <v>1</v>
      </c>
      <c r="Q131" s="83"/>
      <c r="S131" s="82"/>
      <c r="T131">
        <f t="shared" si="9"/>
        <v>0</v>
      </c>
      <c r="Z131" s="82"/>
    </row>
    <row r="132" spans="4:26">
      <c r="G132" t="s">
        <v>44</v>
      </c>
      <c r="H132">
        <v>2</v>
      </c>
      <c r="K132" s="84"/>
      <c r="L132" s="15"/>
      <c r="M132">
        <v>0</v>
      </c>
      <c r="O132" s="84"/>
      <c r="P132">
        <f t="shared" si="8"/>
        <v>1</v>
      </c>
      <c r="Q132" s="83"/>
      <c r="S132" s="82"/>
      <c r="T132">
        <f t="shared" si="9"/>
        <v>0</v>
      </c>
      <c r="Z132" s="82"/>
    </row>
    <row r="133" spans="4:26" ht="14">
      <c r="D133" t="s">
        <v>91</v>
      </c>
      <c r="E133">
        <v>5</v>
      </c>
      <c r="F133" s="14" t="s">
        <v>92</v>
      </c>
      <c r="G133" t="s">
        <v>32</v>
      </c>
      <c r="H133">
        <v>0</v>
      </c>
      <c r="K133" s="84">
        <f>COUNTIF(H133:H136,"&gt;0")/COUNT(H133:H136)</f>
        <v>0.25</v>
      </c>
      <c r="L133" s="15"/>
      <c r="M133">
        <v>9</v>
      </c>
      <c r="O133" s="84">
        <f>COUNTIF(M133:M136,"&gt;0")/COUNT(M133:M136)</f>
        <v>1</v>
      </c>
      <c r="P133">
        <f t="shared" si="8"/>
        <v>1</v>
      </c>
      <c r="Q133" s="83">
        <f>COUNTIF(P133:P136,"&gt;0")/COUNT(P133:P136)</f>
        <v>1</v>
      </c>
      <c r="S133" s="82">
        <v>1</v>
      </c>
      <c r="T133">
        <f t="shared" si="9"/>
        <v>5</v>
      </c>
      <c r="Z133" s="82"/>
    </row>
    <row r="134" spans="4:26">
      <c r="G134" t="s">
        <v>33</v>
      </c>
      <c r="H134">
        <v>1</v>
      </c>
      <c r="K134" s="84"/>
      <c r="L134" s="15"/>
      <c r="M134">
        <v>9</v>
      </c>
      <c r="O134" s="84"/>
      <c r="P134">
        <f t="shared" si="8"/>
        <v>1</v>
      </c>
      <c r="Q134" s="83"/>
      <c r="S134" s="82"/>
      <c r="T134">
        <f t="shared" si="9"/>
        <v>0</v>
      </c>
      <c r="Z134" s="82"/>
    </row>
    <row r="135" spans="4:26">
      <c r="G135" t="s">
        <v>34</v>
      </c>
      <c r="H135">
        <v>0</v>
      </c>
      <c r="K135" s="84"/>
      <c r="L135" s="15"/>
      <c r="M135">
        <v>5</v>
      </c>
      <c r="O135" s="84"/>
      <c r="P135">
        <f t="shared" si="8"/>
        <v>1</v>
      </c>
      <c r="Q135" s="83"/>
      <c r="S135" s="82"/>
      <c r="T135">
        <f t="shared" si="9"/>
        <v>0</v>
      </c>
      <c r="Z135" s="82"/>
    </row>
    <row r="136" spans="4:26">
      <c r="G136" t="s">
        <v>35</v>
      </c>
      <c r="H136">
        <v>0</v>
      </c>
      <c r="K136" s="84"/>
      <c r="L136" s="15"/>
      <c r="M136">
        <v>1</v>
      </c>
      <c r="O136" s="84"/>
      <c r="P136">
        <f t="shared" si="8"/>
        <v>1</v>
      </c>
      <c r="Q136" s="83"/>
      <c r="S136" s="82"/>
      <c r="T136">
        <f t="shared" si="9"/>
        <v>0</v>
      </c>
      <c r="Z136" s="82"/>
    </row>
    <row r="137" spans="4:26" ht="28">
      <c r="D137" t="s">
        <v>93</v>
      </c>
      <c r="E137">
        <v>13</v>
      </c>
      <c r="F137" s="14" t="s">
        <v>94</v>
      </c>
      <c r="G137" t="s">
        <v>32</v>
      </c>
      <c r="H137">
        <v>0</v>
      </c>
      <c r="K137" s="84">
        <f>COUNTIF(H137:H143,"&gt;0")/COUNT(H137:H143)</f>
        <v>0.14285714285714285</v>
      </c>
      <c r="L137" s="15"/>
      <c r="M137">
        <v>0</v>
      </c>
      <c r="O137" s="84">
        <f>COUNTIF(M137:M143,"&gt;0")/COUNT(M137:M143)</f>
        <v>0</v>
      </c>
      <c r="P137">
        <f t="shared" si="8"/>
        <v>0</v>
      </c>
      <c r="Q137" s="83">
        <f>COUNTIF(P137:P143,"&gt;0")/COUNT(P137:P143)</f>
        <v>0.14285714285714285</v>
      </c>
      <c r="S137" s="82">
        <v>1</v>
      </c>
      <c r="T137">
        <f t="shared" si="9"/>
        <v>13</v>
      </c>
      <c r="Z137" s="82"/>
    </row>
    <row r="138" spans="4:26">
      <c r="G138" t="s">
        <v>33</v>
      </c>
      <c r="H138">
        <v>0</v>
      </c>
      <c r="K138" s="84"/>
      <c r="L138" s="15"/>
      <c r="M138">
        <v>0</v>
      </c>
      <c r="O138" s="84"/>
      <c r="P138">
        <f t="shared" si="8"/>
        <v>0</v>
      </c>
      <c r="Q138" s="83"/>
      <c r="S138" s="82"/>
      <c r="T138">
        <f t="shared" si="9"/>
        <v>0</v>
      </c>
      <c r="Z138" s="82"/>
    </row>
    <row r="139" spans="4:26">
      <c r="G139" t="s">
        <v>34</v>
      </c>
      <c r="H139">
        <v>0</v>
      </c>
      <c r="K139" s="84"/>
      <c r="L139" s="15"/>
      <c r="M139">
        <v>0</v>
      </c>
      <c r="O139" s="84"/>
      <c r="P139">
        <f t="shared" si="8"/>
        <v>0</v>
      </c>
      <c r="Q139" s="83"/>
      <c r="S139" s="82"/>
      <c r="T139">
        <f t="shared" si="9"/>
        <v>0</v>
      </c>
      <c r="Z139" s="82"/>
    </row>
    <row r="140" spans="4:26">
      <c r="G140" t="s">
        <v>35</v>
      </c>
      <c r="H140">
        <v>0</v>
      </c>
      <c r="K140" s="84"/>
      <c r="L140" s="15"/>
      <c r="M140">
        <v>0</v>
      </c>
      <c r="O140" s="84"/>
      <c r="P140">
        <f t="shared" si="8"/>
        <v>0</v>
      </c>
      <c r="Q140" s="83"/>
      <c r="S140" s="82"/>
      <c r="T140">
        <f t="shared" si="9"/>
        <v>0</v>
      </c>
      <c r="Z140" s="82"/>
    </row>
    <row r="141" spans="4:26">
      <c r="G141" t="s">
        <v>36</v>
      </c>
      <c r="H141">
        <v>0</v>
      </c>
      <c r="K141" s="84"/>
      <c r="L141" s="15"/>
      <c r="M141">
        <v>0</v>
      </c>
      <c r="O141" s="84"/>
      <c r="P141">
        <f t="shared" si="8"/>
        <v>0</v>
      </c>
      <c r="Q141" s="83"/>
      <c r="S141" s="82"/>
      <c r="T141">
        <f t="shared" si="9"/>
        <v>0</v>
      </c>
      <c r="Z141" s="82"/>
    </row>
    <row r="142" spans="4:26">
      <c r="G142" t="s">
        <v>44</v>
      </c>
      <c r="H142">
        <v>6</v>
      </c>
      <c r="K142" s="84"/>
      <c r="L142" s="15"/>
      <c r="M142">
        <v>0</v>
      </c>
      <c r="O142" s="84"/>
      <c r="P142">
        <f t="shared" si="8"/>
        <v>1</v>
      </c>
      <c r="Q142" s="83"/>
      <c r="S142" s="82"/>
      <c r="T142">
        <f t="shared" si="9"/>
        <v>0</v>
      </c>
      <c r="Z142" s="82"/>
    </row>
    <row r="143" spans="4:26">
      <c r="G143" t="s">
        <v>45</v>
      </c>
      <c r="H143">
        <v>0</v>
      </c>
      <c r="K143" s="84"/>
      <c r="L143" s="15"/>
      <c r="M143">
        <v>0</v>
      </c>
      <c r="O143" s="84"/>
      <c r="P143">
        <f t="shared" si="8"/>
        <v>0</v>
      </c>
      <c r="Q143" s="83"/>
      <c r="S143" s="82"/>
      <c r="T143">
        <f t="shared" si="9"/>
        <v>0</v>
      </c>
      <c r="Z143" s="82"/>
    </row>
    <row r="144" spans="4:26" ht="28">
      <c r="D144" t="s">
        <v>95</v>
      </c>
      <c r="E144">
        <v>13</v>
      </c>
      <c r="F144" s="14" t="s">
        <v>96</v>
      </c>
      <c r="G144" t="s">
        <v>32</v>
      </c>
      <c r="H144">
        <v>0</v>
      </c>
      <c r="K144" s="84">
        <f>COUNTIF(H144:H149,"&gt;0")/COUNT(H144:H149)</f>
        <v>0.5</v>
      </c>
      <c r="L144" s="15"/>
      <c r="M144">
        <v>0</v>
      </c>
      <c r="O144" s="84">
        <f>COUNTIF(M144:M149,"&gt;0")/COUNT(M144:M149)</f>
        <v>0.5</v>
      </c>
      <c r="P144">
        <f t="shared" si="8"/>
        <v>0</v>
      </c>
      <c r="Q144" s="83">
        <f>COUNTIF(P144:P149,"&gt;0")/COUNT(P144:P149)</f>
        <v>0.66666666666666663</v>
      </c>
      <c r="S144" s="82">
        <v>1</v>
      </c>
      <c r="T144">
        <f t="shared" si="9"/>
        <v>13</v>
      </c>
      <c r="Z144" s="82"/>
    </row>
    <row r="145" spans="4:26">
      <c r="G145" t="s">
        <v>33</v>
      </c>
      <c r="H145">
        <v>0</v>
      </c>
      <c r="K145" s="84"/>
      <c r="L145" s="15"/>
      <c r="M145">
        <v>0</v>
      </c>
      <c r="O145" s="84"/>
      <c r="P145">
        <f t="shared" si="8"/>
        <v>0</v>
      </c>
      <c r="Q145" s="83"/>
      <c r="S145" s="82"/>
      <c r="T145">
        <f t="shared" si="9"/>
        <v>0</v>
      </c>
      <c r="Z145" s="82"/>
    </row>
    <row r="146" spans="4:26">
      <c r="G146" t="s">
        <v>34</v>
      </c>
      <c r="H146">
        <v>0</v>
      </c>
      <c r="K146" s="84"/>
      <c r="L146" s="15"/>
      <c r="M146">
        <v>2</v>
      </c>
      <c r="O146" s="84"/>
      <c r="P146">
        <f t="shared" si="8"/>
        <v>1</v>
      </c>
      <c r="Q146" s="83"/>
      <c r="S146" s="82"/>
      <c r="T146">
        <f t="shared" si="9"/>
        <v>0</v>
      </c>
      <c r="Z146" s="82"/>
    </row>
    <row r="147" spans="4:26">
      <c r="G147" t="s">
        <v>35</v>
      </c>
      <c r="H147">
        <v>2</v>
      </c>
      <c r="K147" s="84"/>
      <c r="L147" s="15"/>
      <c r="M147">
        <v>3</v>
      </c>
      <c r="O147" s="84"/>
      <c r="P147">
        <f t="shared" si="8"/>
        <v>1</v>
      </c>
      <c r="Q147" s="83"/>
      <c r="S147" s="82"/>
      <c r="T147">
        <f t="shared" si="9"/>
        <v>0</v>
      </c>
      <c r="Z147" s="82"/>
    </row>
    <row r="148" spans="4:26">
      <c r="G148" t="s">
        <v>36</v>
      </c>
      <c r="H148">
        <v>1</v>
      </c>
      <c r="K148" s="84"/>
      <c r="L148" s="15"/>
      <c r="M148">
        <v>3</v>
      </c>
      <c r="O148" s="84"/>
      <c r="P148">
        <f t="shared" si="8"/>
        <v>1</v>
      </c>
      <c r="Q148" s="83"/>
      <c r="S148" s="82"/>
      <c r="T148">
        <f t="shared" si="9"/>
        <v>0</v>
      </c>
      <c r="Z148" s="82"/>
    </row>
    <row r="149" spans="4:26">
      <c r="G149" t="s">
        <v>44</v>
      </c>
      <c r="H149">
        <v>1</v>
      </c>
      <c r="K149" s="84"/>
      <c r="L149" s="15"/>
      <c r="M149">
        <v>0</v>
      </c>
      <c r="O149" s="84"/>
      <c r="P149">
        <f t="shared" si="8"/>
        <v>1</v>
      </c>
      <c r="Q149" s="83"/>
      <c r="S149" s="82"/>
      <c r="T149">
        <f t="shared" si="9"/>
        <v>0</v>
      </c>
      <c r="Z149" s="82"/>
    </row>
    <row r="150" spans="4:26" ht="14">
      <c r="D150" t="s">
        <v>97</v>
      </c>
      <c r="E150">
        <v>13</v>
      </c>
      <c r="F150" s="14" t="s">
        <v>98</v>
      </c>
      <c r="G150" t="s">
        <v>32</v>
      </c>
      <c r="H150">
        <v>0</v>
      </c>
      <c r="K150" s="84">
        <f>COUNTIF(H150:H154,"&gt;0")/COUNT(H150:H154)</f>
        <v>0.8</v>
      </c>
      <c r="L150" s="15"/>
      <c r="M150">
        <v>0</v>
      </c>
      <c r="O150" s="84">
        <f>COUNTIF(M150:M154,"&gt;0")/COUNT(M150:M154)</f>
        <v>0</v>
      </c>
      <c r="P150">
        <f t="shared" si="8"/>
        <v>0</v>
      </c>
      <c r="Q150" s="83">
        <f>COUNTIF(P150:P154,"&gt;0")/COUNT(P150:P154)</f>
        <v>0.8</v>
      </c>
      <c r="S150" s="82">
        <v>1</v>
      </c>
      <c r="T150">
        <f t="shared" si="9"/>
        <v>13</v>
      </c>
      <c r="Z150" s="82"/>
    </row>
    <row r="151" spans="4:26">
      <c r="G151" t="s">
        <v>33</v>
      </c>
      <c r="H151">
        <v>1</v>
      </c>
      <c r="K151" s="84"/>
      <c r="L151" s="15"/>
      <c r="M151">
        <v>0</v>
      </c>
      <c r="O151" s="84"/>
      <c r="P151">
        <f t="shared" si="8"/>
        <v>1</v>
      </c>
      <c r="Q151" s="83"/>
      <c r="S151" s="82"/>
      <c r="T151">
        <f t="shared" si="9"/>
        <v>0</v>
      </c>
      <c r="Z151" s="82"/>
    </row>
    <row r="152" spans="4:26">
      <c r="G152" t="s">
        <v>34</v>
      </c>
      <c r="H152">
        <v>1</v>
      </c>
      <c r="K152" s="84"/>
      <c r="L152" s="15"/>
      <c r="M152">
        <v>0</v>
      </c>
      <c r="O152" s="84"/>
      <c r="P152">
        <f t="shared" si="8"/>
        <v>1</v>
      </c>
      <c r="Q152" s="83"/>
      <c r="S152" s="82"/>
      <c r="T152">
        <f t="shared" si="9"/>
        <v>0</v>
      </c>
      <c r="Z152" s="82"/>
    </row>
    <row r="153" spans="4:26">
      <c r="G153" t="s">
        <v>35</v>
      </c>
      <c r="H153">
        <v>2</v>
      </c>
      <c r="K153" s="84"/>
      <c r="L153" s="15"/>
      <c r="M153">
        <v>0</v>
      </c>
      <c r="O153" s="84"/>
      <c r="P153">
        <f t="shared" si="8"/>
        <v>1</v>
      </c>
      <c r="Q153" s="83"/>
      <c r="S153" s="82"/>
      <c r="T153">
        <f t="shared" si="9"/>
        <v>0</v>
      </c>
      <c r="Z153" s="82"/>
    </row>
    <row r="154" spans="4:26">
      <c r="G154" t="s">
        <v>36</v>
      </c>
      <c r="H154">
        <v>1</v>
      </c>
      <c r="K154" s="84"/>
      <c r="L154" s="15"/>
      <c r="M154">
        <v>0</v>
      </c>
      <c r="O154" s="84"/>
      <c r="P154">
        <f t="shared" si="8"/>
        <v>1</v>
      </c>
      <c r="Q154" s="83"/>
      <c r="S154" s="82"/>
      <c r="T154">
        <f t="shared" si="9"/>
        <v>0</v>
      </c>
      <c r="Z154" s="82"/>
    </row>
    <row r="155" spans="4:26" ht="28">
      <c r="D155" t="s">
        <v>99</v>
      </c>
      <c r="E155">
        <v>13</v>
      </c>
      <c r="F155" s="14" t="s">
        <v>100</v>
      </c>
      <c r="G155" t="s">
        <v>32</v>
      </c>
      <c r="H155">
        <v>0</v>
      </c>
      <c r="K155" s="83">
        <f>COUNTIF(H155:H161,"&gt;0")/COUNT(H155:H161)</f>
        <v>0</v>
      </c>
      <c r="M155">
        <v>0</v>
      </c>
      <c r="O155" s="84">
        <f>COUNTIF(M155:M161,"&gt;0")/COUNT(M155:M161)</f>
        <v>0</v>
      </c>
      <c r="P155">
        <f t="shared" si="8"/>
        <v>0</v>
      </c>
      <c r="Q155" s="83">
        <f>COUNTIF(P155:P161,"&gt;0")/COUNT(P155:P161)</f>
        <v>0</v>
      </c>
      <c r="S155" s="82">
        <v>1</v>
      </c>
      <c r="T155">
        <f t="shared" si="9"/>
        <v>13</v>
      </c>
      <c r="Z155" s="82"/>
    </row>
    <row r="156" spans="4:26">
      <c r="G156" t="s">
        <v>33</v>
      </c>
      <c r="H156">
        <v>0</v>
      </c>
      <c r="K156" s="83"/>
      <c r="M156">
        <v>0</v>
      </c>
      <c r="O156" s="84"/>
      <c r="P156">
        <f t="shared" si="8"/>
        <v>0</v>
      </c>
      <c r="Q156" s="83"/>
      <c r="S156" s="82"/>
      <c r="T156">
        <f t="shared" si="9"/>
        <v>0</v>
      </c>
      <c r="Z156" s="82"/>
    </row>
    <row r="157" spans="4:26">
      <c r="G157" t="s">
        <v>34</v>
      </c>
      <c r="H157">
        <v>0</v>
      </c>
      <c r="K157" s="83"/>
      <c r="M157">
        <v>0</v>
      </c>
      <c r="O157" s="84"/>
      <c r="P157">
        <f t="shared" si="8"/>
        <v>0</v>
      </c>
      <c r="Q157" s="83"/>
      <c r="S157" s="82"/>
      <c r="T157">
        <f t="shared" si="9"/>
        <v>0</v>
      </c>
      <c r="Z157" s="82"/>
    </row>
    <row r="158" spans="4:26">
      <c r="G158" t="s">
        <v>35</v>
      </c>
      <c r="H158">
        <v>0</v>
      </c>
      <c r="K158" s="83"/>
      <c r="M158">
        <v>0</v>
      </c>
      <c r="O158" s="84"/>
      <c r="P158">
        <f t="shared" si="8"/>
        <v>0</v>
      </c>
      <c r="Q158" s="83"/>
      <c r="S158" s="82"/>
      <c r="T158">
        <f t="shared" si="9"/>
        <v>0</v>
      </c>
      <c r="Z158" s="82"/>
    </row>
    <row r="159" spans="4:26">
      <c r="G159" t="s">
        <v>36</v>
      </c>
      <c r="H159">
        <v>0</v>
      </c>
      <c r="K159" s="83"/>
      <c r="M159">
        <v>0</v>
      </c>
      <c r="O159" s="84"/>
      <c r="P159">
        <f t="shared" si="8"/>
        <v>0</v>
      </c>
      <c r="Q159" s="83"/>
      <c r="S159" s="82"/>
      <c r="T159">
        <f t="shared" si="9"/>
        <v>0</v>
      </c>
      <c r="Z159" s="82"/>
    </row>
    <row r="160" spans="4:26">
      <c r="G160" t="s">
        <v>44</v>
      </c>
      <c r="H160">
        <v>0</v>
      </c>
      <c r="K160" s="83"/>
      <c r="M160">
        <v>0</v>
      </c>
      <c r="O160" s="84"/>
      <c r="P160">
        <f t="shared" si="8"/>
        <v>0</v>
      </c>
      <c r="Q160" s="83"/>
      <c r="S160" s="82"/>
      <c r="T160">
        <f t="shared" si="9"/>
        <v>0</v>
      </c>
      <c r="Z160" s="82"/>
    </row>
    <row r="161" spans="5:26">
      <c r="G161" t="s">
        <v>45</v>
      </c>
      <c r="H161">
        <v>0</v>
      </c>
      <c r="K161" s="83"/>
      <c r="M161">
        <v>0</v>
      </c>
      <c r="O161" s="84"/>
      <c r="P161">
        <f t="shared" si="8"/>
        <v>0</v>
      </c>
      <c r="Q161" s="83"/>
      <c r="S161" s="82"/>
      <c r="T161">
        <f t="shared" si="9"/>
        <v>0</v>
      </c>
      <c r="Z161" s="82"/>
    </row>
    <row r="162" spans="5:26">
      <c r="E162" s="16">
        <f>SUM(E124:E161)</f>
        <v>67</v>
      </c>
      <c r="H162" s="16">
        <f>SUM(H124:H161)</f>
        <v>25</v>
      </c>
      <c r="J162" s="17" t="s">
        <v>39</v>
      </c>
      <c r="K162" s="18">
        <f>AVERAGEA(K124:K161)</f>
        <v>0.43231292517006803</v>
      </c>
      <c r="L162" s="19">
        <f>SUMPRODUCT(K124:K161, E124:E161) / SUM( E124:E161)</f>
        <v>0.36826581378820183</v>
      </c>
      <c r="M162" s="17">
        <f>SUM(M124:M161)</f>
        <v>41</v>
      </c>
      <c r="N162" s="20"/>
      <c r="O162" s="21">
        <f>AVERAGE(O124:O161)</f>
        <v>0.40476190476190471</v>
      </c>
      <c r="P162" s="28"/>
      <c r="Q162" s="29">
        <f>AVERAGEA(Q124:Q161)</f>
        <v>0.65850340136054419</v>
      </c>
      <c r="R162" s="17"/>
      <c r="S162" s="18">
        <f>SUM(S124:S161)/COUNTA(S124:S161)</f>
        <v>0.8571428571428571</v>
      </c>
      <c r="T162" s="17">
        <f>SUM(T124:T161)</f>
        <v>59</v>
      </c>
      <c r="U162" s="18">
        <f>SUMPRODUCT(S124:S161, E124:E161) / SUM( E124:E161)</f>
        <v>0.88059701492537312</v>
      </c>
      <c r="V162" s="17">
        <v>0</v>
      </c>
      <c r="W162" s="17">
        <f>E162-T162</f>
        <v>8</v>
      </c>
      <c r="X162" s="17">
        <v>0</v>
      </c>
      <c r="Y162" s="17">
        <v>0</v>
      </c>
    </row>
    <row r="163" spans="5:26">
      <c r="O163" s="15"/>
      <c r="P163" s="15"/>
      <c r="Q163" s="15"/>
    </row>
  </sheetData>
  <mergeCells count="117">
    <mergeCell ref="Z2:Z13"/>
    <mergeCell ref="K3:K7"/>
    <mergeCell ref="O3:O7"/>
    <mergeCell ref="Q3:Q7"/>
    <mergeCell ref="S3:S7"/>
    <mergeCell ref="K8:K11"/>
    <mergeCell ref="O8:O11"/>
    <mergeCell ref="Q8:Q11"/>
    <mergeCell ref="S8:S11"/>
    <mergeCell ref="K12:K13"/>
    <mergeCell ref="O12:O13"/>
    <mergeCell ref="Q12:Q13"/>
    <mergeCell ref="S12:S13"/>
    <mergeCell ref="K15:K27"/>
    <mergeCell ref="O15:O27"/>
    <mergeCell ref="Q15:Q27"/>
    <mergeCell ref="S15:S27"/>
    <mergeCell ref="Z15:Z59"/>
    <mergeCell ref="K28:K36"/>
    <mergeCell ref="O28:O36"/>
    <mergeCell ref="Q28:Q36"/>
    <mergeCell ref="S28:S36"/>
    <mergeCell ref="K37:K41"/>
    <mergeCell ref="O37:O41"/>
    <mergeCell ref="Q37:Q41"/>
    <mergeCell ref="S37:S41"/>
    <mergeCell ref="K42:K45"/>
    <mergeCell ref="O42:O45"/>
    <mergeCell ref="Q42:Q45"/>
    <mergeCell ref="S42:S45"/>
    <mergeCell ref="K46:K47"/>
    <mergeCell ref="O46:O47"/>
    <mergeCell ref="Q46:Q47"/>
    <mergeCell ref="S46:S47"/>
    <mergeCell ref="K48:K52"/>
    <mergeCell ref="O48:O52"/>
    <mergeCell ref="Q48:Q52"/>
    <mergeCell ref="S48:S52"/>
    <mergeCell ref="K53:K59"/>
    <mergeCell ref="O53:O59"/>
    <mergeCell ref="Q53:Q59"/>
    <mergeCell ref="S53:S59"/>
    <mergeCell ref="K61:K66"/>
    <mergeCell ref="O61:O66"/>
    <mergeCell ref="Q61:Q66"/>
    <mergeCell ref="S61:S66"/>
    <mergeCell ref="Z61:Z89"/>
    <mergeCell ref="K67:K72"/>
    <mergeCell ref="O67:O72"/>
    <mergeCell ref="Q67:Q72"/>
    <mergeCell ref="S67:S72"/>
    <mergeCell ref="K73:K75"/>
    <mergeCell ref="O73:O75"/>
    <mergeCell ref="Q73:Q75"/>
    <mergeCell ref="S73:S75"/>
    <mergeCell ref="K76:K81"/>
    <mergeCell ref="O76:O81"/>
    <mergeCell ref="Q76:Q81"/>
    <mergeCell ref="S76:S81"/>
    <mergeCell ref="K82:K84"/>
    <mergeCell ref="O82:O84"/>
    <mergeCell ref="Q82:Q84"/>
    <mergeCell ref="S82:S84"/>
    <mergeCell ref="K85:K89"/>
    <mergeCell ref="O85:O89"/>
    <mergeCell ref="Q85:Q89"/>
    <mergeCell ref="S85:S89"/>
    <mergeCell ref="K91:K94"/>
    <mergeCell ref="O91:O94"/>
    <mergeCell ref="Q91:Q94"/>
    <mergeCell ref="S91:S94"/>
    <mergeCell ref="Z91:Z122"/>
    <mergeCell ref="K95:K105"/>
    <mergeCell ref="O95:O105"/>
    <mergeCell ref="Q95:Q105"/>
    <mergeCell ref="S95:S105"/>
    <mergeCell ref="K106:K112"/>
    <mergeCell ref="O106:O112"/>
    <mergeCell ref="Q106:Q112"/>
    <mergeCell ref="S106:S112"/>
    <mergeCell ref="K113:K117"/>
    <mergeCell ref="O113:O117"/>
    <mergeCell ref="Q113:Q117"/>
    <mergeCell ref="S113:S117"/>
    <mergeCell ref="K118:K122"/>
    <mergeCell ref="O118:O122"/>
    <mergeCell ref="Q118:Q122"/>
    <mergeCell ref="S118:S122"/>
    <mergeCell ref="Z124:Z161"/>
    <mergeCell ref="K127:K132"/>
    <mergeCell ref="O127:O132"/>
    <mergeCell ref="Q127:Q132"/>
    <mergeCell ref="S127:S132"/>
    <mergeCell ref="K133:K136"/>
    <mergeCell ref="O133:O136"/>
    <mergeCell ref="Q133:Q136"/>
    <mergeCell ref="S133:S136"/>
    <mergeCell ref="K137:K143"/>
    <mergeCell ref="O137:O143"/>
    <mergeCell ref="Q137:Q143"/>
    <mergeCell ref="S137:S143"/>
    <mergeCell ref="K144:K149"/>
    <mergeCell ref="O144:O149"/>
    <mergeCell ref="Q144:Q149"/>
    <mergeCell ref="S144:S149"/>
    <mergeCell ref="K150:K154"/>
    <mergeCell ref="O150:O154"/>
    <mergeCell ref="Q150:Q154"/>
    <mergeCell ref="S150:S154"/>
    <mergeCell ref="K155:K161"/>
    <mergeCell ref="O155:O161"/>
    <mergeCell ref="Q155:Q161"/>
    <mergeCell ref="S155:S161"/>
    <mergeCell ref="K124:K126"/>
    <mergeCell ref="O124:O126"/>
    <mergeCell ref="Q124:Q126"/>
    <mergeCell ref="S124:S126"/>
  </mergeCells>
  <pageMargins left="0.78749999999999998" right="0.78749999999999998" top="1.05277777777778" bottom="1.05277777777778" header="0.78749999999999998" footer="0.78749999999999998"/>
  <pageSetup paperSize="9" orientation="portrait" horizontalDpi="300" verticalDpi="300"/>
  <headerFooter>
    <oddHeader>&amp;C&amp;"Times New Roman,Regular"&amp;12&amp;A</oddHeader>
    <oddFooter>&amp;C&amp;"Times New Roman,Regular"&amp;12Page &amp;P</oddFooter>
  </headerFooter>
  <legacy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U186"/>
  <sheetViews>
    <sheetView topLeftCell="E79" zoomScale="85" zoomScaleNormal="85" workbookViewId="0">
      <selection activeCell="C9" sqref="C9"/>
    </sheetView>
  </sheetViews>
  <sheetFormatPr baseColWidth="10" defaultColWidth="12.83203125" defaultRowHeight="13"/>
  <cols>
    <col min="3" max="3" width="28.33203125" customWidth="1"/>
    <col min="6" max="6" width="25.33203125" customWidth="1"/>
    <col min="11" max="11" width="21.6640625" customWidth="1"/>
    <col min="12" max="13" width="25.33203125" customWidth="1"/>
    <col min="14" max="14" width="21.5" customWidth="1"/>
    <col min="15" max="15" width="25.1640625" customWidth="1"/>
    <col min="16" max="16" width="33.33203125" customWidth="1"/>
    <col min="17" max="17" width="21.6640625" customWidth="1"/>
    <col min="20" max="20" width="20.1640625" customWidth="1"/>
  </cols>
  <sheetData>
    <row r="1" spans="1:21">
      <c r="A1" s="8" t="s">
        <v>0</v>
      </c>
      <c r="B1" s="8" t="s">
        <v>1</v>
      </c>
      <c r="C1" s="8" t="s">
        <v>2</v>
      </c>
      <c r="D1" s="8" t="s">
        <v>3</v>
      </c>
      <c r="E1" s="8" t="s">
        <v>4</v>
      </c>
      <c r="F1" s="8" t="s">
        <v>5</v>
      </c>
      <c r="G1" s="8" t="s">
        <v>6</v>
      </c>
      <c r="H1" s="8" t="s">
        <v>7</v>
      </c>
      <c r="I1" s="8" t="s">
        <v>8</v>
      </c>
      <c r="J1" s="8" t="s">
        <v>9</v>
      </c>
      <c r="K1" s="8" t="s">
        <v>10</v>
      </c>
      <c r="L1" s="8" t="s">
        <v>11</v>
      </c>
      <c r="M1" s="8" t="s">
        <v>12</v>
      </c>
      <c r="N1" s="8" t="s">
        <v>13</v>
      </c>
      <c r="O1" s="8" t="s">
        <v>14</v>
      </c>
      <c r="P1" s="8" t="s">
        <v>15</v>
      </c>
      <c r="Q1" s="8" t="s">
        <v>16</v>
      </c>
      <c r="R1" s="8" t="s">
        <v>17</v>
      </c>
      <c r="S1" s="8" t="s">
        <v>18</v>
      </c>
      <c r="T1" s="8" t="s">
        <v>19</v>
      </c>
      <c r="U1" s="8" t="s">
        <v>25</v>
      </c>
    </row>
    <row r="2" spans="1:21">
      <c r="A2" s="91">
        <v>2</v>
      </c>
      <c r="B2" s="86" t="s">
        <v>544</v>
      </c>
      <c r="C2" s="118" t="s">
        <v>564</v>
      </c>
      <c r="D2" s="60">
        <v>4</v>
      </c>
      <c r="E2" s="60">
        <v>8</v>
      </c>
      <c r="F2" t="s">
        <v>237</v>
      </c>
      <c r="G2" t="s">
        <v>237</v>
      </c>
      <c r="H2" t="s">
        <v>237</v>
      </c>
      <c r="K2" s="61">
        <v>0</v>
      </c>
      <c r="L2" s="61"/>
      <c r="M2" s="60">
        <v>0</v>
      </c>
      <c r="N2" s="60"/>
      <c r="O2" s="61">
        <v>0</v>
      </c>
      <c r="P2" s="60">
        <f t="shared" ref="P2:P7" si="0">IF(OR(H2&gt;0, M2&gt;0),1,0)</f>
        <v>1</v>
      </c>
      <c r="Q2" s="61">
        <v>0</v>
      </c>
      <c r="R2" s="60"/>
      <c r="S2" s="60">
        <v>1</v>
      </c>
      <c r="T2" s="60"/>
      <c r="U2" s="86" t="s">
        <v>62</v>
      </c>
    </row>
    <row r="3" spans="1:21">
      <c r="A3" s="91"/>
      <c r="B3" s="91"/>
      <c r="C3" s="91"/>
      <c r="D3" s="60">
        <v>5</v>
      </c>
      <c r="E3" s="60">
        <v>5</v>
      </c>
      <c r="F3" t="s">
        <v>237</v>
      </c>
      <c r="G3" t="s">
        <v>237</v>
      </c>
      <c r="H3" t="s">
        <v>237</v>
      </c>
      <c r="K3" s="61">
        <v>0</v>
      </c>
      <c r="L3" s="61"/>
      <c r="M3" s="60">
        <v>0</v>
      </c>
      <c r="N3" s="60"/>
      <c r="O3" s="61">
        <v>0</v>
      </c>
      <c r="P3" s="60">
        <f t="shared" si="0"/>
        <v>1</v>
      </c>
      <c r="Q3" s="61">
        <v>0</v>
      </c>
      <c r="R3" s="60"/>
      <c r="S3" s="60">
        <v>0</v>
      </c>
      <c r="T3" s="60"/>
      <c r="U3" s="86"/>
    </row>
    <row r="4" spans="1:21">
      <c r="A4" s="91"/>
      <c r="B4" s="91"/>
      <c r="C4" s="91"/>
      <c r="D4" s="60">
        <v>6</v>
      </c>
      <c r="E4" s="60">
        <v>5</v>
      </c>
      <c r="F4" t="s">
        <v>237</v>
      </c>
      <c r="G4" t="s">
        <v>237</v>
      </c>
      <c r="H4" t="s">
        <v>237</v>
      </c>
      <c r="K4" s="61">
        <v>0</v>
      </c>
      <c r="L4" s="61"/>
      <c r="M4" s="60">
        <v>0</v>
      </c>
      <c r="N4" s="60"/>
      <c r="O4" s="61">
        <v>0</v>
      </c>
      <c r="P4" s="60">
        <f t="shared" si="0"/>
        <v>1</v>
      </c>
      <c r="Q4" s="61">
        <v>0</v>
      </c>
      <c r="R4" s="60"/>
      <c r="S4" s="60">
        <v>1</v>
      </c>
      <c r="T4" s="60"/>
      <c r="U4" s="86"/>
    </row>
    <row r="5" spans="1:21">
      <c r="A5" s="91"/>
      <c r="B5" s="91"/>
      <c r="C5" s="91"/>
      <c r="D5" s="60">
        <v>13</v>
      </c>
      <c r="E5" s="60">
        <v>2</v>
      </c>
      <c r="F5" t="s">
        <v>237</v>
      </c>
      <c r="G5" t="s">
        <v>237</v>
      </c>
      <c r="H5" t="s">
        <v>237</v>
      </c>
      <c r="K5" s="61">
        <v>0</v>
      </c>
      <c r="L5" s="61"/>
      <c r="M5" s="60">
        <v>0</v>
      </c>
      <c r="N5" s="60"/>
      <c r="O5" s="61">
        <v>0</v>
      </c>
      <c r="P5" s="60">
        <f t="shared" si="0"/>
        <v>1</v>
      </c>
      <c r="Q5" s="61">
        <v>0</v>
      </c>
      <c r="R5" s="60"/>
      <c r="S5" s="60">
        <v>1</v>
      </c>
      <c r="T5" s="60"/>
      <c r="U5" s="86"/>
    </row>
    <row r="6" spans="1:21">
      <c r="A6" s="91"/>
      <c r="B6" s="91"/>
      <c r="C6" s="91"/>
      <c r="D6" s="60">
        <v>15</v>
      </c>
      <c r="E6" s="60">
        <v>13</v>
      </c>
      <c r="F6" t="s">
        <v>237</v>
      </c>
      <c r="G6" t="s">
        <v>237</v>
      </c>
      <c r="H6" t="s">
        <v>237</v>
      </c>
      <c r="K6" s="61">
        <v>0</v>
      </c>
      <c r="L6" s="61"/>
      <c r="M6" s="60">
        <v>0</v>
      </c>
      <c r="N6" s="60"/>
      <c r="O6" s="61">
        <v>0</v>
      </c>
      <c r="P6" s="60">
        <f t="shared" si="0"/>
        <v>1</v>
      </c>
      <c r="Q6" s="61">
        <v>0</v>
      </c>
      <c r="R6" s="60"/>
      <c r="S6" s="60">
        <v>0</v>
      </c>
      <c r="T6" s="60"/>
      <c r="U6" s="86"/>
    </row>
    <row r="7" spans="1:21">
      <c r="A7" s="91"/>
      <c r="B7" s="91"/>
      <c r="C7" s="91"/>
      <c r="D7" s="60">
        <v>17</v>
      </c>
      <c r="E7" s="60">
        <v>5</v>
      </c>
      <c r="F7" t="s">
        <v>237</v>
      </c>
      <c r="G7" t="s">
        <v>237</v>
      </c>
      <c r="H7" t="s">
        <v>237</v>
      </c>
      <c r="K7" s="61">
        <v>0</v>
      </c>
      <c r="L7" s="61"/>
      <c r="M7" s="60">
        <v>0</v>
      </c>
      <c r="N7" s="60"/>
      <c r="O7" s="61">
        <v>0</v>
      </c>
      <c r="P7" s="60">
        <f t="shared" si="0"/>
        <v>1</v>
      </c>
      <c r="Q7" s="61">
        <v>0</v>
      </c>
      <c r="R7" s="60"/>
      <c r="S7" s="60">
        <v>1</v>
      </c>
      <c r="T7" s="60"/>
      <c r="U7" s="86"/>
    </row>
    <row r="8" spans="1:21">
      <c r="A8" s="5"/>
      <c r="B8" s="5"/>
      <c r="C8" s="5"/>
      <c r="D8" s="60"/>
      <c r="E8" s="60"/>
      <c r="H8" s="16">
        <v>0</v>
      </c>
      <c r="J8" s="17" t="s">
        <v>39</v>
      </c>
      <c r="K8" s="19">
        <f>AVERAGEA(K2:K7)</f>
        <v>0</v>
      </c>
      <c r="L8" s="19">
        <f>SUMPRODUCT(K2:K7, E2:E7) / SUM( E2:E7)</f>
        <v>0</v>
      </c>
      <c r="M8" s="17">
        <f>SUM(M2:M7)</f>
        <v>0</v>
      </c>
      <c r="N8" s="20"/>
      <c r="O8" s="28">
        <v>0</v>
      </c>
      <c r="P8" s="60"/>
      <c r="Q8" s="19">
        <f>AVERAGEA(Q2:Q7)</f>
        <v>0</v>
      </c>
      <c r="R8" s="17"/>
      <c r="S8" s="17">
        <f>SUM(S2:S7)/COUNTA(S2:S7)</f>
        <v>0.66666666666666663</v>
      </c>
      <c r="T8" s="17">
        <f>SUMPRODUCT(S2:S7, E2:E7) / SUM( E2:E7)</f>
        <v>0.52631578947368418</v>
      </c>
      <c r="U8" s="8"/>
    </row>
    <row r="9" spans="1:21" ht="14">
      <c r="A9">
        <v>3</v>
      </c>
      <c r="B9" t="s">
        <v>115</v>
      </c>
      <c r="C9" s="13" t="s">
        <v>565</v>
      </c>
      <c r="D9" s="116">
        <v>19</v>
      </c>
      <c r="E9" s="116">
        <v>13</v>
      </c>
      <c r="F9" t="s">
        <v>57</v>
      </c>
      <c r="G9" t="s">
        <v>32</v>
      </c>
      <c r="H9" s="60">
        <v>2</v>
      </c>
      <c r="I9" s="60"/>
      <c r="J9" s="60"/>
      <c r="K9" s="119">
        <f>COUNTIF(H9:H11,"&gt;0")/COUNT(H9:H11)</f>
        <v>0.66666666666666663</v>
      </c>
      <c r="L9" s="61"/>
      <c r="M9" s="116">
        <v>5</v>
      </c>
      <c r="N9" s="63" t="s">
        <v>566</v>
      </c>
      <c r="O9" s="120">
        <v>0.5</v>
      </c>
      <c r="P9" s="60">
        <f t="shared" ref="P9:P21" si="1">IF(OR(H9&gt;0, M9&gt;0),1,0)</f>
        <v>1</v>
      </c>
      <c r="Q9" s="119">
        <f>COUNTIF(P9:P11,"&gt;0")/COUNT(P9:P11)</f>
        <v>0.66666666666666663</v>
      </c>
      <c r="R9" s="60"/>
      <c r="S9" s="116">
        <v>1</v>
      </c>
      <c r="T9" s="62"/>
      <c r="U9" s="116" t="s">
        <v>43</v>
      </c>
    </row>
    <row r="10" spans="1:21">
      <c r="D10" s="116"/>
      <c r="E10" s="116"/>
      <c r="G10" t="s">
        <v>33</v>
      </c>
      <c r="H10" s="60">
        <v>3</v>
      </c>
      <c r="I10" s="60"/>
      <c r="J10" s="60"/>
      <c r="K10" s="119"/>
      <c r="L10" s="61"/>
      <c r="M10" s="116"/>
      <c r="N10" s="60"/>
      <c r="O10" s="120"/>
      <c r="P10" s="60">
        <f t="shared" si="1"/>
        <v>1</v>
      </c>
      <c r="Q10" s="119"/>
      <c r="R10" s="60"/>
      <c r="S10" s="116"/>
      <c r="T10" s="62"/>
      <c r="U10" s="116"/>
    </row>
    <row r="11" spans="1:21">
      <c r="D11" s="116"/>
      <c r="E11" s="116"/>
      <c r="G11" t="s">
        <v>567</v>
      </c>
      <c r="H11" s="60">
        <v>0</v>
      </c>
      <c r="I11" s="60"/>
      <c r="J11" s="60"/>
      <c r="K11" s="119"/>
      <c r="L11" s="61"/>
      <c r="M11" s="116"/>
      <c r="N11" s="60"/>
      <c r="O11" s="120"/>
      <c r="P11" s="60">
        <f t="shared" si="1"/>
        <v>0</v>
      </c>
      <c r="Q11" s="119"/>
      <c r="R11" s="60"/>
      <c r="S11" s="116"/>
      <c r="T11" s="62"/>
      <c r="U11" s="116"/>
    </row>
    <row r="12" spans="1:21">
      <c r="D12" s="60">
        <v>20</v>
      </c>
      <c r="E12" s="60">
        <v>5</v>
      </c>
      <c r="F12" s="65" t="s">
        <v>568</v>
      </c>
      <c r="G12" t="s">
        <v>32</v>
      </c>
      <c r="H12" s="60">
        <v>1</v>
      </c>
      <c r="I12" s="60"/>
      <c r="J12" s="60"/>
      <c r="K12" s="115">
        <f>COUNTIF(H12:H14,"&gt;0")/COUNT(H12:H14)</f>
        <v>0.66666666666666663</v>
      </c>
      <c r="L12" s="66"/>
      <c r="M12" s="116">
        <v>4</v>
      </c>
      <c r="N12" s="63" t="s">
        <v>566</v>
      </c>
      <c r="O12" s="120">
        <v>0.5</v>
      </c>
      <c r="P12" s="60">
        <f t="shared" si="1"/>
        <v>1</v>
      </c>
      <c r="Q12" s="115">
        <f>COUNTIF(P12:P14,"&gt;0")/COUNT(P12:P14)</f>
        <v>0.66666666666666663</v>
      </c>
      <c r="R12" s="60"/>
      <c r="S12" s="116">
        <v>1</v>
      </c>
      <c r="T12" s="62"/>
      <c r="U12" s="116"/>
    </row>
    <row r="13" spans="1:21">
      <c r="D13" s="60"/>
      <c r="E13" s="60"/>
      <c r="G13" t="s">
        <v>33</v>
      </c>
      <c r="H13" s="60">
        <v>2</v>
      </c>
      <c r="I13" s="60"/>
      <c r="J13" s="60"/>
      <c r="K13" s="115"/>
      <c r="L13" s="66"/>
      <c r="M13" s="116"/>
      <c r="N13" s="60"/>
      <c r="O13" s="120"/>
      <c r="P13" s="60">
        <f t="shared" si="1"/>
        <v>1</v>
      </c>
      <c r="Q13" s="115"/>
      <c r="R13" s="60"/>
      <c r="S13" s="116"/>
      <c r="T13" s="62"/>
      <c r="U13" s="116"/>
    </row>
    <row r="14" spans="1:21">
      <c r="D14" s="60"/>
      <c r="E14" s="60"/>
      <c r="G14" t="s">
        <v>34</v>
      </c>
      <c r="H14" s="60">
        <v>0</v>
      </c>
      <c r="I14" s="60"/>
      <c r="J14" s="60"/>
      <c r="K14" s="115"/>
      <c r="L14" s="66"/>
      <c r="M14" s="116"/>
      <c r="N14" s="60"/>
      <c r="O14" s="120"/>
      <c r="P14" s="60">
        <f t="shared" si="1"/>
        <v>0</v>
      </c>
      <c r="Q14" s="115"/>
      <c r="R14" s="60"/>
      <c r="S14" s="116"/>
      <c r="T14" s="62"/>
      <c r="U14" s="116"/>
    </row>
    <row r="15" spans="1:21">
      <c r="D15" s="60">
        <v>22</v>
      </c>
      <c r="E15" s="60">
        <v>13</v>
      </c>
      <c r="F15" t="s">
        <v>61</v>
      </c>
      <c r="G15" t="s">
        <v>32</v>
      </c>
      <c r="H15" s="60">
        <v>0</v>
      </c>
      <c r="I15" s="60"/>
      <c r="J15" s="60"/>
      <c r="K15" s="119">
        <f>COUNTIF(H15:H20,"&gt;0")/COUNT(H15:H20)</f>
        <v>0.16666666666666666</v>
      </c>
      <c r="L15" s="61"/>
      <c r="M15" s="62">
        <v>1</v>
      </c>
      <c r="N15" s="60"/>
      <c r="O15" s="119">
        <f>COUNTIF(M15:M20,"&gt;0")/COUNT(M15:M20)</f>
        <v>1</v>
      </c>
      <c r="P15" s="60">
        <f t="shared" si="1"/>
        <v>1</v>
      </c>
      <c r="Q15" s="119">
        <f>COUNTIF(P15:P20,"&gt;0")/COUNT(P15:P20)</f>
        <v>1</v>
      </c>
      <c r="R15" s="60"/>
      <c r="S15" s="121">
        <v>0</v>
      </c>
      <c r="T15" s="60"/>
      <c r="U15" s="116"/>
    </row>
    <row r="16" spans="1:21">
      <c r="D16" s="60"/>
      <c r="E16" s="60"/>
      <c r="G16" t="s">
        <v>33</v>
      </c>
      <c r="H16" s="60">
        <v>7</v>
      </c>
      <c r="I16" s="60"/>
      <c r="J16" s="60"/>
      <c r="K16" s="119"/>
      <c r="L16" s="61"/>
      <c r="M16" s="62">
        <v>1</v>
      </c>
      <c r="N16" s="60"/>
      <c r="O16" s="119"/>
      <c r="P16" s="60">
        <f t="shared" si="1"/>
        <v>1</v>
      </c>
      <c r="Q16" s="119"/>
      <c r="R16" s="60"/>
      <c r="S16" s="121"/>
      <c r="T16" s="60"/>
      <c r="U16" s="116"/>
    </row>
    <row r="17" spans="1:21">
      <c r="D17" s="60"/>
      <c r="E17" s="60"/>
      <c r="G17" t="s">
        <v>34</v>
      </c>
      <c r="H17" s="60">
        <v>0</v>
      </c>
      <c r="I17" s="60"/>
      <c r="J17" s="60"/>
      <c r="K17" s="119"/>
      <c r="L17" s="61"/>
      <c r="M17" s="62">
        <v>1</v>
      </c>
      <c r="N17" s="60"/>
      <c r="O17" s="119"/>
      <c r="P17" s="60">
        <f t="shared" si="1"/>
        <v>1</v>
      </c>
      <c r="Q17" s="119"/>
      <c r="R17" s="60"/>
      <c r="S17" s="121"/>
      <c r="T17" s="60"/>
      <c r="U17" s="116"/>
    </row>
    <row r="18" spans="1:21">
      <c r="D18" s="60"/>
      <c r="E18" s="60"/>
      <c r="G18" t="s">
        <v>35</v>
      </c>
      <c r="H18" s="60">
        <v>0</v>
      </c>
      <c r="I18" s="60"/>
      <c r="J18" s="60"/>
      <c r="K18" s="119"/>
      <c r="L18" s="61"/>
      <c r="M18" s="62">
        <v>1</v>
      </c>
      <c r="N18" s="60"/>
      <c r="O18" s="119"/>
      <c r="P18" s="60">
        <f t="shared" si="1"/>
        <v>1</v>
      </c>
      <c r="Q18" s="119"/>
      <c r="R18" s="60"/>
      <c r="S18" s="60"/>
      <c r="T18" s="60"/>
      <c r="U18" s="116"/>
    </row>
    <row r="19" spans="1:21">
      <c r="D19" s="60"/>
      <c r="E19" s="60"/>
      <c r="G19" t="s">
        <v>36</v>
      </c>
      <c r="H19" s="60">
        <v>0</v>
      </c>
      <c r="I19" s="60"/>
      <c r="J19" s="60"/>
      <c r="K19" s="119"/>
      <c r="L19" s="61"/>
      <c r="M19" s="62">
        <v>1</v>
      </c>
      <c r="N19" s="60"/>
      <c r="O19" s="119"/>
      <c r="P19" s="60">
        <f t="shared" si="1"/>
        <v>1</v>
      </c>
      <c r="Q19" s="119"/>
      <c r="R19" s="60"/>
      <c r="S19" s="60"/>
      <c r="T19" s="60"/>
      <c r="U19" s="116"/>
    </row>
    <row r="20" spans="1:21">
      <c r="D20" s="60"/>
      <c r="E20" s="60"/>
      <c r="G20" t="s">
        <v>44</v>
      </c>
      <c r="H20" s="60">
        <v>0</v>
      </c>
      <c r="I20" s="60"/>
      <c r="J20" s="60"/>
      <c r="K20" s="119"/>
      <c r="L20" s="61"/>
      <c r="M20" s="62">
        <v>1</v>
      </c>
      <c r="N20" s="60"/>
      <c r="O20" s="119"/>
      <c r="P20" s="60">
        <f t="shared" si="1"/>
        <v>1</v>
      </c>
      <c r="Q20" s="119"/>
      <c r="R20" s="60"/>
      <c r="S20" s="60"/>
      <c r="T20" s="60"/>
      <c r="U20" s="116"/>
    </row>
    <row r="21" spans="1:21">
      <c r="D21" s="60" t="s">
        <v>65</v>
      </c>
      <c r="E21" s="60">
        <v>3</v>
      </c>
      <c r="F21" t="s">
        <v>122</v>
      </c>
      <c r="G21" t="s">
        <v>237</v>
      </c>
      <c r="H21" s="60">
        <v>0</v>
      </c>
      <c r="I21" s="60"/>
      <c r="J21" s="60"/>
      <c r="K21" s="61">
        <f>COUNTIF(H21:H21,"&gt;0")/COUNT(H21:H21)</f>
        <v>0</v>
      </c>
      <c r="L21" s="61"/>
      <c r="M21" s="60">
        <v>3</v>
      </c>
      <c r="N21" s="63" t="s">
        <v>566</v>
      </c>
      <c r="O21" s="64">
        <v>0.5</v>
      </c>
      <c r="P21" s="60">
        <f t="shared" si="1"/>
        <v>1</v>
      </c>
      <c r="Q21" s="61">
        <f>COUNTIF(P21:P21,"&gt;0")/COUNT(P21:P21)</f>
        <v>1</v>
      </c>
      <c r="R21" s="60"/>
      <c r="S21" s="60">
        <v>1</v>
      </c>
      <c r="T21" s="60"/>
      <c r="U21" s="116"/>
    </row>
    <row r="22" spans="1:21">
      <c r="D22" s="60"/>
      <c r="E22" s="60"/>
      <c r="H22" s="67">
        <f>SUM(H9:H21)</f>
        <v>15</v>
      </c>
      <c r="I22" s="60"/>
      <c r="J22" s="17" t="s">
        <v>39</v>
      </c>
      <c r="K22" s="19">
        <f>AVERAGEA(K9:K21)</f>
        <v>0.375</v>
      </c>
      <c r="L22" s="19">
        <f>SUMPRODUCT(K9:K22, E9:E22) / SUM( E9:E22)</f>
        <v>0.41666666666666663</v>
      </c>
      <c r="M22" s="17">
        <f>SUM(M9:M21)</f>
        <v>18</v>
      </c>
      <c r="N22" s="20"/>
      <c r="O22" s="28">
        <f>AVERAGE(O2:O21)</f>
        <v>0.22727272727272727</v>
      </c>
      <c r="P22" s="60"/>
      <c r="Q22" s="19">
        <f>AVERAGEA(Q9:Q21)</f>
        <v>0.83333333333333326</v>
      </c>
      <c r="R22" s="17"/>
      <c r="S22" s="17">
        <f>SUM(S9:S21)/COUNTA(S9:S21)</f>
        <v>0.75</v>
      </c>
      <c r="T22" s="17">
        <f>SUMPRODUCT(S9:S22, E9:E22) / SUM( E9:E22)</f>
        <v>0.61764705882352944</v>
      </c>
      <c r="U22" s="62"/>
    </row>
    <row r="23" spans="1:21" ht="14">
      <c r="A23">
        <v>4</v>
      </c>
      <c r="B23" t="s">
        <v>58</v>
      </c>
      <c r="C23" s="68" t="s">
        <v>569</v>
      </c>
      <c r="D23" s="62">
        <v>22</v>
      </c>
      <c r="E23" s="62">
        <v>3</v>
      </c>
      <c r="F23" s="62" t="s">
        <v>61</v>
      </c>
      <c r="G23" s="62" t="s">
        <v>32</v>
      </c>
      <c r="H23" s="62">
        <v>1</v>
      </c>
      <c r="I23" s="62"/>
      <c r="J23" s="62"/>
      <c r="K23" s="115">
        <f>COUNTIF(H23:H28,"&gt;0")/COUNT(H23:H28)</f>
        <v>0.33333333333333331</v>
      </c>
      <c r="L23" s="66"/>
      <c r="M23" s="62">
        <v>1</v>
      </c>
      <c r="N23" s="62"/>
      <c r="O23" s="115">
        <f>COUNTIF(M23:M28,"&gt;0")/COUNT(M23:M28)</f>
        <v>1</v>
      </c>
      <c r="P23" s="60">
        <f t="shared" ref="P23:P43" si="2">IF(OR(H23&gt;0, M23&gt;0),1,0)</f>
        <v>1</v>
      </c>
      <c r="Q23" s="115">
        <f>COUNTIF(P23:P28,"&gt;0")/COUNT(P23:P28)</f>
        <v>1</v>
      </c>
      <c r="R23" s="62"/>
      <c r="S23" s="116">
        <v>1</v>
      </c>
      <c r="T23" s="62"/>
      <c r="U23" s="116" t="s">
        <v>43</v>
      </c>
    </row>
    <row r="24" spans="1:21">
      <c r="C24" s="62"/>
      <c r="D24" s="62"/>
      <c r="E24" s="62"/>
      <c r="F24" s="62"/>
      <c r="G24" s="62" t="s">
        <v>33</v>
      </c>
      <c r="H24" s="62">
        <v>7</v>
      </c>
      <c r="I24" s="62"/>
      <c r="J24" s="62"/>
      <c r="K24" s="115"/>
      <c r="L24" s="66"/>
      <c r="M24" s="62">
        <v>1</v>
      </c>
      <c r="N24" s="62"/>
      <c r="O24" s="115"/>
      <c r="P24" s="60">
        <f t="shared" si="2"/>
        <v>1</v>
      </c>
      <c r="Q24" s="115"/>
      <c r="R24" s="62"/>
      <c r="S24" s="116"/>
      <c r="T24" s="62"/>
      <c r="U24" s="116"/>
    </row>
    <row r="25" spans="1:21">
      <c r="C25" s="62"/>
      <c r="D25" s="62"/>
      <c r="E25" s="62"/>
      <c r="F25" s="62"/>
      <c r="G25" s="62" t="s">
        <v>34</v>
      </c>
      <c r="H25" s="62">
        <v>0</v>
      </c>
      <c r="I25" s="62"/>
      <c r="J25" s="62"/>
      <c r="K25" s="115"/>
      <c r="L25" s="66"/>
      <c r="M25" s="62">
        <v>1</v>
      </c>
      <c r="N25" s="62"/>
      <c r="O25" s="115"/>
      <c r="P25" s="60">
        <f t="shared" si="2"/>
        <v>1</v>
      </c>
      <c r="Q25" s="115"/>
      <c r="R25" s="62"/>
      <c r="S25" s="116"/>
      <c r="T25" s="62"/>
      <c r="U25" s="116"/>
    </row>
    <row r="26" spans="1:21">
      <c r="C26" s="62"/>
      <c r="D26" s="62"/>
      <c r="E26" s="62"/>
      <c r="F26" s="62"/>
      <c r="G26" s="62" t="s">
        <v>35</v>
      </c>
      <c r="H26" s="62">
        <v>0</v>
      </c>
      <c r="I26" s="62"/>
      <c r="J26" s="62"/>
      <c r="K26" s="115"/>
      <c r="L26" s="66"/>
      <c r="M26" s="62">
        <v>1</v>
      </c>
      <c r="N26" s="62"/>
      <c r="O26" s="115"/>
      <c r="P26" s="60">
        <f t="shared" si="2"/>
        <v>1</v>
      </c>
      <c r="Q26" s="115"/>
      <c r="R26" s="62"/>
      <c r="S26" s="62"/>
      <c r="T26" s="62"/>
      <c r="U26" s="116"/>
    </row>
    <row r="27" spans="1:21">
      <c r="C27" s="62"/>
      <c r="D27" s="62"/>
      <c r="E27" s="62"/>
      <c r="F27" s="62"/>
      <c r="G27" s="62" t="s">
        <v>36</v>
      </c>
      <c r="H27" s="62">
        <v>0</v>
      </c>
      <c r="I27" s="62"/>
      <c r="J27" s="62"/>
      <c r="K27" s="115"/>
      <c r="L27" s="66"/>
      <c r="M27" s="62">
        <v>1</v>
      </c>
      <c r="N27" s="62"/>
      <c r="O27" s="115"/>
      <c r="P27" s="60">
        <f t="shared" si="2"/>
        <v>1</v>
      </c>
      <c r="Q27" s="115"/>
      <c r="R27" s="62"/>
      <c r="S27" s="62"/>
      <c r="T27" s="62"/>
      <c r="U27" s="116"/>
    </row>
    <row r="28" spans="1:21">
      <c r="C28" s="62"/>
      <c r="D28" s="62"/>
      <c r="E28" s="62"/>
      <c r="F28" s="62"/>
      <c r="G28" s="62" t="s">
        <v>44</v>
      </c>
      <c r="H28" s="62">
        <v>0</v>
      </c>
      <c r="I28" s="62"/>
      <c r="J28" s="62"/>
      <c r="K28" s="115"/>
      <c r="L28" s="66"/>
      <c r="M28" s="62">
        <v>1</v>
      </c>
      <c r="N28" s="62"/>
      <c r="O28" s="115"/>
      <c r="P28" s="60">
        <f t="shared" si="2"/>
        <v>1</v>
      </c>
      <c r="Q28" s="115"/>
      <c r="R28" s="62"/>
      <c r="S28" s="62"/>
      <c r="T28" s="62"/>
      <c r="U28" s="116"/>
    </row>
    <row r="29" spans="1:21">
      <c r="C29" s="62"/>
      <c r="D29" s="62">
        <v>16</v>
      </c>
      <c r="E29" s="62">
        <v>13</v>
      </c>
      <c r="F29" s="62" t="s">
        <v>132</v>
      </c>
      <c r="G29" s="62" t="s">
        <v>32</v>
      </c>
      <c r="H29" s="62">
        <v>4</v>
      </c>
      <c r="I29" s="62"/>
      <c r="J29" s="62"/>
      <c r="K29" s="115">
        <f>COUNTIF(H29:H32,"&gt;0")/COUNT(H29:H32)</f>
        <v>1</v>
      </c>
      <c r="L29" s="66"/>
      <c r="M29" s="116">
        <v>29</v>
      </c>
      <c r="N29" s="69" t="s">
        <v>566</v>
      </c>
      <c r="O29" s="117">
        <f>COUNTIF(M29:M32,"&gt;0")/COUNT(M29:M32)</f>
        <v>1</v>
      </c>
      <c r="P29" s="60">
        <f t="shared" si="2"/>
        <v>1</v>
      </c>
      <c r="Q29" s="115">
        <f>COUNTIF(P29:P32,"&gt;0")/COUNT(P29:P32)</f>
        <v>1</v>
      </c>
      <c r="R29" s="62"/>
      <c r="S29" s="116">
        <v>1</v>
      </c>
      <c r="T29" s="62"/>
      <c r="U29" s="116"/>
    </row>
    <row r="30" spans="1:21">
      <c r="C30" s="62"/>
      <c r="D30" s="62"/>
      <c r="E30" s="62"/>
      <c r="F30" s="62"/>
      <c r="G30" s="62" t="s">
        <v>33</v>
      </c>
      <c r="H30" s="62">
        <v>1</v>
      </c>
      <c r="I30" s="62"/>
      <c r="J30" s="62"/>
      <c r="K30" s="115"/>
      <c r="L30" s="66"/>
      <c r="M30" s="116"/>
      <c r="N30" s="62"/>
      <c r="O30" s="117"/>
      <c r="P30" s="60">
        <f t="shared" si="2"/>
        <v>1</v>
      </c>
      <c r="Q30" s="115"/>
      <c r="R30" s="62"/>
      <c r="S30" s="116"/>
      <c r="T30" s="62"/>
      <c r="U30" s="116"/>
    </row>
    <row r="31" spans="1:21">
      <c r="C31" s="62"/>
      <c r="D31" s="62"/>
      <c r="E31" s="62"/>
      <c r="F31" s="62"/>
      <c r="G31" s="62" t="s">
        <v>34</v>
      </c>
      <c r="H31" s="62">
        <v>1</v>
      </c>
      <c r="I31" s="62"/>
      <c r="J31" s="62"/>
      <c r="K31" s="115"/>
      <c r="L31" s="66"/>
      <c r="M31" s="116"/>
      <c r="N31" s="62"/>
      <c r="O31" s="117"/>
      <c r="P31" s="60">
        <f t="shared" si="2"/>
        <v>1</v>
      </c>
      <c r="Q31" s="115"/>
      <c r="R31" s="62"/>
      <c r="S31" s="116"/>
      <c r="T31" s="62"/>
      <c r="U31" s="116"/>
    </row>
    <row r="32" spans="1:21">
      <c r="C32" s="62"/>
      <c r="D32" s="62"/>
      <c r="E32" s="62"/>
      <c r="F32" s="62"/>
      <c r="G32" s="62" t="s">
        <v>35</v>
      </c>
      <c r="H32" s="62">
        <v>3</v>
      </c>
      <c r="I32" s="62"/>
      <c r="J32" s="62"/>
      <c r="K32" s="115"/>
      <c r="L32" s="66"/>
      <c r="M32" s="116"/>
      <c r="N32" s="62"/>
      <c r="O32" s="117"/>
      <c r="P32" s="60">
        <f t="shared" si="2"/>
        <v>1</v>
      </c>
      <c r="Q32" s="115"/>
      <c r="R32" s="62"/>
      <c r="S32" s="116"/>
      <c r="T32" s="62"/>
      <c r="U32" s="116"/>
    </row>
    <row r="33" spans="1:21">
      <c r="C33" s="62"/>
      <c r="D33" s="62">
        <v>26</v>
      </c>
      <c r="E33" s="62">
        <v>13</v>
      </c>
      <c r="F33" s="62" t="s">
        <v>164</v>
      </c>
      <c r="G33" s="62" t="s">
        <v>237</v>
      </c>
      <c r="H33" s="62">
        <v>0</v>
      </c>
      <c r="I33" s="62"/>
      <c r="J33" s="62"/>
      <c r="K33" s="66">
        <f>COUNTIF(H33:H33,"&gt;0")/COUNT(H33:H33)</f>
        <v>0</v>
      </c>
      <c r="L33" s="66"/>
      <c r="M33" s="62">
        <v>16</v>
      </c>
      <c r="N33" s="69" t="s">
        <v>566</v>
      </c>
      <c r="O33" s="70">
        <v>0.5</v>
      </c>
      <c r="P33" s="60">
        <f t="shared" si="2"/>
        <v>1</v>
      </c>
      <c r="Q33" s="66">
        <f>COUNTIF(P33:P33,"&gt;0")/COUNT(P33:P33)</f>
        <v>1</v>
      </c>
      <c r="R33" s="62"/>
      <c r="S33" s="62">
        <v>1</v>
      </c>
      <c r="T33" s="62"/>
      <c r="U33" s="116"/>
    </row>
    <row r="34" spans="1:21">
      <c r="C34" s="62"/>
      <c r="D34" s="62" t="s">
        <v>67</v>
      </c>
      <c r="E34" s="62">
        <v>8</v>
      </c>
      <c r="F34" s="62" t="s">
        <v>123</v>
      </c>
      <c r="G34" s="62" t="s">
        <v>32</v>
      </c>
      <c r="H34" s="62">
        <v>2</v>
      </c>
      <c r="I34" s="62"/>
      <c r="J34" s="62"/>
      <c r="K34" s="115">
        <f>COUNTIF(H34:H38,"&gt;0")/COUNT(H34:H38)</f>
        <v>0.6</v>
      </c>
      <c r="L34" s="66"/>
      <c r="M34" s="116">
        <v>8</v>
      </c>
      <c r="N34" s="69" t="s">
        <v>566</v>
      </c>
      <c r="O34" s="117">
        <v>0.5</v>
      </c>
      <c r="P34" s="60">
        <f t="shared" si="2"/>
        <v>1</v>
      </c>
      <c r="Q34" s="115">
        <f>COUNTIF(P34:P38,"&gt;0")/COUNT(P34:P38)</f>
        <v>0.6</v>
      </c>
      <c r="R34" s="62"/>
      <c r="S34" s="116">
        <v>0</v>
      </c>
      <c r="T34" s="62"/>
      <c r="U34" s="116"/>
    </row>
    <row r="35" spans="1:21">
      <c r="C35" s="62"/>
      <c r="D35" s="62"/>
      <c r="E35" s="62"/>
      <c r="F35" s="62"/>
      <c r="G35" s="62" t="s">
        <v>33</v>
      </c>
      <c r="H35" s="62">
        <v>0</v>
      </c>
      <c r="I35" s="62"/>
      <c r="J35" s="62"/>
      <c r="K35" s="115"/>
      <c r="L35" s="66"/>
      <c r="M35" s="116"/>
      <c r="N35" s="62"/>
      <c r="O35" s="117"/>
      <c r="P35" s="60">
        <f t="shared" si="2"/>
        <v>0</v>
      </c>
      <c r="Q35" s="115"/>
      <c r="R35" s="62"/>
      <c r="S35" s="116"/>
      <c r="T35" s="62"/>
      <c r="U35" s="116"/>
    </row>
    <row r="36" spans="1:21">
      <c r="C36" s="62"/>
      <c r="D36" s="62"/>
      <c r="E36" s="62"/>
      <c r="F36" s="62"/>
      <c r="G36" s="62" t="s">
        <v>34</v>
      </c>
      <c r="H36" s="62">
        <v>2</v>
      </c>
      <c r="I36" s="62"/>
      <c r="J36" s="62"/>
      <c r="K36" s="115"/>
      <c r="L36" s="66"/>
      <c r="M36" s="116"/>
      <c r="N36" s="62"/>
      <c r="O36" s="117"/>
      <c r="P36" s="60">
        <f t="shared" si="2"/>
        <v>1</v>
      </c>
      <c r="Q36" s="115"/>
      <c r="R36" s="62"/>
      <c r="S36" s="116"/>
      <c r="T36" s="62"/>
      <c r="U36" s="116"/>
    </row>
    <row r="37" spans="1:21">
      <c r="C37" s="62"/>
      <c r="D37" s="62"/>
      <c r="E37" s="62"/>
      <c r="F37" s="62"/>
      <c r="G37" s="62" t="s">
        <v>35</v>
      </c>
      <c r="H37" s="62">
        <v>0</v>
      </c>
      <c r="I37" s="62"/>
      <c r="J37" s="62"/>
      <c r="K37" s="115"/>
      <c r="L37" s="66"/>
      <c r="M37" s="116"/>
      <c r="N37" s="62"/>
      <c r="O37" s="117"/>
      <c r="P37" s="60">
        <f t="shared" si="2"/>
        <v>0</v>
      </c>
      <c r="Q37" s="115"/>
      <c r="R37" s="62"/>
      <c r="S37" s="116"/>
      <c r="T37" s="62"/>
      <c r="U37" s="116"/>
    </row>
    <row r="38" spans="1:21">
      <c r="C38" s="62"/>
      <c r="D38" s="62"/>
      <c r="E38" s="62"/>
      <c r="F38" s="62"/>
      <c r="G38" s="62" t="s">
        <v>36</v>
      </c>
      <c r="H38" s="62">
        <v>2</v>
      </c>
      <c r="I38" s="62"/>
      <c r="J38" s="62"/>
      <c r="K38" s="115"/>
      <c r="L38" s="66"/>
      <c r="M38" s="116"/>
      <c r="N38" s="62"/>
      <c r="O38" s="117"/>
      <c r="P38" s="60">
        <f t="shared" si="2"/>
        <v>1</v>
      </c>
      <c r="Q38" s="115"/>
      <c r="R38" s="62"/>
      <c r="S38" s="116"/>
      <c r="T38" s="62"/>
      <c r="U38" s="116"/>
    </row>
    <row r="39" spans="1:21">
      <c r="C39" s="62"/>
      <c r="D39" s="62" t="s">
        <v>69</v>
      </c>
      <c r="E39" s="62">
        <v>5</v>
      </c>
      <c r="F39" s="62" t="s">
        <v>70</v>
      </c>
      <c r="G39" s="62" t="s">
        <v>237</v>
      </c>
      <c r="H39" s="62">
        <v>0</v>
      </c>
      <c r="I39" s="62"/>
      <c r="J39" s="62"/>
      <c r="K39" s="66">
        <f>COUNTIF(H39:H39,"&gt;0")/COUNT(H39:H39)</f>
        <v>0</v>
      </c>
      <c r="L39" s="66"/>
      <c r="M39" s="62">
        <v>4</v>
      </c>
      <c r="N39" s="69" t="s">
        <v>566</v>
      </c>
      <c r="O39" s="70">
        <v>0.5</v>
      </c>
      <c r="P39" s="60">
        <f t="shared" si="2"/>
        <v>1</v>
      </c>
      <c r="Q39" s="66">
        <f>COUNTIF(P39:P39,"&gt;0")/COUNT(P39:P39)</f>
        <v>1</v>
      </c>
      <c r="R39" s="62"/>
      <c r="S39" s="62">
        <v>1</v>
      </c>
      <c r="T39" s="62"/>
      <c r="U39" s="116"/>
    </row>
    <row r="40" spans="1:21">
      <c r="C40" s="62"/>
      <c r="D40" s="62" t="s">
        <v>167</v>
      </c>
      <c r="E40" s="62">
        <v>8</v>
      </c>
      <c r="F40" s="62" t="s">
        <v>168</v>
      </c>
      <c r="G40" s="62" t="s">
        <v>32</v>
      </c>
      <c r="H40" s="62">
        <v>2</v>
      </c>
      <c r="I40" s="62"/>
      <c r="J40" s="62"/>
      <c r="K40" s="115">
        <f>COUNTIF(H40:H43,"&gt;0")/COUNT(H40:H43)</f>
        <v>0.75</v>
      </c>
      <c r="L40" s="66"/>
      <c r="M40" s="116">
        <v>11</v>
      </c>
      <c r="N40" s="69" t="s">
        <v>566</v>
      </c>
      <c r="O40" s="117">
        <v>0.5</v>
      </c>
      <c r="P40" s="60">
        <f t="shared" si="2"/>
        <v>1</v>
      </c>
      <c r="Q40" s="115">
        <f>COUNTIF(P40:P43,"&gt;0")/COUNT(P40:P43)</f>
        <v>0.75</v>
      </c>
      <c r="R40" s="62"/>
      <c r="S40" s="116">
        <v>1</v>
      </c>
      <c r="T40" s="62"/>
      <c r="U40" s="116"/>
    </row>
    <row r="41" spans="1:21">
      <c r="C41" s="62"/>
      <c r="D41" s="62"/>
      <c r="E41" s="62"/>
      <c r="F41" s="62"/>
      <c r="G41" s="62" t="s">
        <v>33</v>
      </c>
      <c r="H41" s="62">
        <v>1</v>
      </c>
      <c r="I41" s="62"/>
      <c r="J41" s="62"/>
      <c r="K41" s="115"/>
      <c r="L41" s="66"/>
      <c r="M41" s="116"/>
      <c r="N41" s="62"/>
      <c r="O41" s="117"/>
      <c r="P41" s="60">
        <f t="shared" si="2"/>
        <v>1</v>
      </c>
      <c r="Q41" s="115"/>
      <c r="R41" s="62"/>
      <c r="S41" s="116"/>
      <c r="T41" s="62"/>
      <c r="U41" s="116"/>
    </row>
    <row r="42" spans="1:21">
      <c r="C42" s="62"/>
      <c r="D42" s="62"/>
      <c r="E42" s="62"/>
      <c r="F42" s="62"/>
      <c r="G42" s="62" t="s">
        <v>34</v>
      </c>
      <c r="H42" s="62">
        <v>0</v>
      </c>
      <c r="I42" s="62"/>
      <c r="J42" s="62"/>
      <c r="K42" s="115"/>
      <c r="L42" s="66"/>
      <c r="M42" s="116"/>
      <c r="N42" s="62"/>
      <c r="O42" s="117"/>
      <c r="P42" s="60">
        <f t="shared" si="2"/>
        <v>0</v>
      </c>
      <c r="Q42" s="115"/>
      <c r="R42" s="62"/>
      <c r="S42" s="116"/>
      <c r="T42" s="62"/>
      <c r="U42" s="116"/>
    </row>
    <row r="43" spans="1:21">
      <c r="C43" s="62"/>
      <c r="D43" s="62"/>
      <c r="E43" s="62"/>
      <c r="F43" s="62"/>
      <c r="G43" s="62" t="s">
        <v>35</v>
      </c>
      <c r="H43" s="62">
        <v>1</v>
      </c>
      <c r="I43" s="62"/>
      <c r="J43" s="62"/>
      <c r="K43" s="115"/>
      <c r="L43" s="66"/>
      <c r="M43" s="116"/>
      <c r="N43" s="62"/>
      <c r="O43" s="117"/>
      <c r="P43" s="60">
        <f t="shared" si="2"/>
        <v>1</v>
      </c>
      <c r="Q43" s="115"/>
      <c r="R43" s="62"/>
      <c r="S43" s="116"/>
      <c r="T43" s="62"/>
      <c r="U43" s="116"/>
    </row>
    <row r="44" spans="1:21">
      <c r="C44" s="62"/>
      <c r="D44" s="62"/>
      <c r="E44" s="62"/>
      <c r="F44" s="62"/>
      <c r="G44" s="62"/>
      <c r="H44" s="71">
        <f>SUM(H23:H43)</f>
        <v>27</v>
      </c>
      <c r="I44" s="62"/>
      <c r="J44" s="17" t="s">
        <v>39</v>
      </c>
      <c r="K44" s="19">
        <f>AVERAGEA(K23:K43)</f>
        <v>0.44722222222222219</v>
      </c>
      <c r="L44" s="19">
        <f>SUMPRODUCT(K23:K44, E23:E44) / SUM( E23:E44)</f>
        <v>0.496</v>
      </c>
      <c r="M44" s="17">
        <f>SUM(M23:M43)</f>
        <v>74</v>
      </c>
      <c r="N44" s="20"/>
      <c r="O44" s="28">
        <f>AVERAGE(O23:O43)</f>
        <v>0.66666666666666663</v>
      </c>
      <c r="P44" s="60"/>
      <c r="Q44" s="19">
        <f>AVERAGEA(Q23:Q43)</f>
        <v>0.89166666666666661</v>
      </c>
      <c r="R44" s="17"/>
      <c r="S44" s="17">
        <f>SUM(S23:S43)/COUNTA(S23:S43)</f>
        <v>0.83333333333333337</v>
      </c>
      <c r="T44" s="17">
        <f>SUMPRODUCT(S23:S44, E23:E44) / SUM( E23:E44)</f>
        <v>0.84</v>
      </c>
      <c r="U44" s="62"/>
    </row>
    <row r="45" spans="1:21">
      <c r="A45">
        <v>5</v>
      </c>
      <c r="B45" t="s">
        <v>570</v>
      </c>
      <c r="C45" s="62" t="s">
        <v>571</v>
      </c>
      <c r="D45" s="62">
        <v>23</v>
      </c>
      <c r="E45" s="62">
        <v>5</v>
      </c>
      <c r="F45" s="62" t="s">
        <v>162</v>
      </c>
      <c r="G45" s="62" t="s">
        <v>32</v>
      </c>
      <c r="H45" s="62">
        <v>0</v>
      </c>
      <c r="I45" s="62"/>
      <c r="J45" s="62"/>
      <c r="K45" s="115">
        <f>COUNTIF(H45:H50,"&gt;0")/COUNT(H45:H50)</f>
        <v>0.33333333333333331</v>
      </c>
      <c r="L45" s="66"/>
      <c r="M45" s="116">
        <v>3</v>
      </c>
      <c r="N45" s="69" t="s">
        <v>566</v>
      </c>
      <c r="O45" s="117">
        <v>0.5</v>
      </c>
      <c r="P45" s="60">
        <f t="shared" ref="P45:P72" si="3">IF(OR(H45&gt;0, M45&gt;0),1,0)</f>
        <v>1</v>
      </c>
      <c r="Q45" s="115">
        <f>COUNTIF(P45:P50,"&gt;0")/COUNT(P45:P50)</f>
        <v>0.5</v>
      </c>
      <c r="R45" s="62"/>
      <c r="S45" s="116">
        <v>1</v>
      </c>
      <c r="T45" s="62"/>
      <c r="U45" s="116" t="s">
        <v>43</v>
      </c>
    </row>
    <row r="46" spans="1:21">
      <c r="C46" s="62"/>
      <c r="D46" s="62"/>
      <c r="E46" s="62"/>
      <c r="F46" s="62"/>
      <c r="G46" s="62" t="s">
        <v>33</v>
      </c>
      <c r="H46" s="62">
        <v>7</v>
      </c>
      <c r="I46" s="62"/>
      <c r="J46" s="62"/>
      <c r="K46" s="115"/>
      <c r="L46" s="66"/>
      <c r="M46" s="116"/>
      <c r="N46" s="62"/>
      <c r="O46" s="117"/>
      <c r="P46" s="60">
        <f t="shared" si="3"/>
        <v>1</v>
      </c>
      <c r="Q46" s="115"/>
      <c r="S46" s="116"/>
      <c r="T46" s="62"/>
      <c r="U46" s="116"/>
    </row>
    <row r="47" spans="1:21">
      <c r="C47" s="62"/>
      <c r="D47" s="62"/>
      <c r="E47" s="62"/>
      <c r="F47" s="62"/>
      <c r="G47" s="62" t="s">
        <v>34</v>
      </c>
      <c r="H47" s="62">
        <v>0</v>
      </c>
      <c r="I47" s="62"/>
      <c r="J47" s="62"/>
      <c r="K47" s="115"/>
      <c r="L47" s="66"/>
      <c r="M47" s="116"/>
      <c r="N47" s="62"/>
      <c r="O47" s="117"/>
      <c r="P47" s="60">
        <f t="shared" si="3"/>
        <v>0</v>
      </c>
      <c r="Q47" s="115"/>
      <c r="R47" s="62"/>
      <c r="S47" s="116"/>
      <c r="T47" s="62"/>
      <c r="U47" s="116"/>
    </row>
    <row r="48" spans="1:21">
      <c r="C48" s="62"/>
      <c r="D48" s="62"/>
      <c r="E48" s="62"/>
      <c r="F48" s="62"/>
      <c r="G48" s="62" t="s">
        <v>35</v>
      </c>
      <c r="H48" s="62">
        <v>3</v>
      </c>
      <c r="I48" s="62"/>
      <c r="J48" s="62"/>
      <c r="K48" s="115"/>
      <c r="L48" s="66"/>
      <c r="M48" s="116"/>
      <c r="N48" s="62"/>
      <c r="O48" s="117"/>
      <c r="P48" s="60">
        <f t="shared" si="3"/>
        <v>1</v>
      </c>
      <c r="Q48" s="115"/>
      <c r="R48" s="62"/>
      <c r="S48" s="116"/>
      <c r="T48" s="62"/>
      <c r="U48" s="116"/>
    </row>
    <row r="49" spans="3:21">
      <c r="C49" s="62"/>
      <c r="D49" s="62"/>
      <c r="E49" s="62"/>
      <c r="F49" s="62"/>
      <c r="G49" s="62" t="s">
        <v>36</v>
      </c>
      <c r="H49" s="62">
        <v>0</v>
      </c>
      <c r="I49" s="62"/>
      <c r="J49" s="62"/>
      <c r="K49" s="115"/>
      <c r="L49" s="66"/>
      <c r="M49" s="116"/>
      <c r="N49" s="62"/>
      <c r="O49" s="117"/>
      <c r="P49" s="60">
        <f t="shared" si="3"/>
        <v>0</v>
      </c>
      <c r="Q49" s="115"/>
      <c r="R49" s="62"/>
      <c r="S49" s="116"/>
      <c r="T49" s="62"/>
      <c r="U49" s="116"/>
    </row>
    <row r="50" spans="3:21">
      <c r="C50" s="62"/>
      <c r="D50" s="62"/>
      <c r="E50" s="62"/>
      <c r="F50" s="62"/>
      <c r="G50" s="62" t="s">
        <v>44</v>
      </c>
      <c r="H50" s="62">
        <v>0</v>
      </c>
      <c r="I50" s="62"/>
      <c r="J50" s="62"/>
      <c r="K50" s="115"/>
      <c r="L50" s="66"/>
      <c r="M50" s="116"/>
      <c r="N50" s="62"/>
      <c r="O50" s="117"/>
      <c r="P50" s="60">
        <f t="shared" si="3"/>
        <v>0</v>
      </c>
      <c r="Q50" s="115"/>
      <c r="R50" s="62"/>
      <c r="S50" s="116"/>
      <c r="T50" s="62"/>
      <c r="U50" s="116"/>
    </row>
    <row r="51" spans="3:21">
      <c r="C51" s="62"/>
      <c r="D51" s="62">
        <v>29</v>
      </c>
      <c r="E51" s="62">
        <v>13</v>
      </c>
      <c r="F51" s="62" t="s">
        <v>78</v>
      </c>
      <c r="G51" s="62" t="s">
        <v>32</v>
      </c>
      <c r="H51" s="62">
        <v>0</v>
      </c>
      <c r="I51" s="62"/>
      <c r="J51" s="62"/>
      <c r="K51" s="115">
        <f>COUNTIF(H51:H61,"&gt;0")/COUNT(H51:H61)</f>
        <v>0.54545454545454541</v>
      </c>
      <c r="L51" s="66"/>
      <c r="M51" s="116">
        <v>31</v>
      </c>
      <c r="N51" s="69" t="s">
        <v>566</v>
      </c>
      <c r="O51" s="117">
        <v>0.5</v>
      </c>
      <c r="P51" s="60">
        <f t="shared" si="3"/>
        <v>1</v>
      </c>
      <c r="Q51" s="115">
        <f>COUNTIF(P51:P61,"&gt;0")/COUNT(P51:P61)</f>
        <v>0.63636363636363635</v>
      </c>
      <c r="R51" s="62"/>
      <c r="S51" s="116">
        <v>1</v>
      </c>
      <c r="T51" s="62"/>
      <c r="U51" s="116"/>
    </row>
    <row r="52" spans="3:21">
      <c r="C52" s="62"/>
      <c r="D52" s="62"/>
      <c r="E52" s="62"/>
      <c r="F52" s="62"/>
      <c r="G52" s="62" t="s">
        <v>33</v>
      </c>
      <c r="H52" s="62">
        <v>1</v>
      </c>
      <c r="I52" s="62"/>
      <c r="J52" s="62"/>
      <c r="K52" s="115"/>
      <c r="L52" s="66"/>
      <c r="M52" s="116"/>
      <c r="N52" s="62"/>
      <c r="O52" s="117"/>
      <c r="P52" s="60">
        <f t="shared" si="3"/>
        <v>1</v>
      </c>
      <c r="Q52" s="115"/>
      <c r="R52" s="62"/>
      <c r="S52" s="116"/>
      <c r="T52" s="62"/>
      <c r="U52" s="116"/>
    </row>
    <row r="53" spans="3:21">
      <c r="C53" s="62"/>
      <c r="D53" s="62"/>
      <c r="E53" s="62"/>
      <c r="F53" s="62"/>
      <c r="G53" s="62" t="s">
        <v>34</v>
      </c>
      <c r="H53" s="62">
        <v>0</v>
      </c>
      <c r="I53" s="62"/>
      <c r="J53" s="62"/>
      <c r="K53" s="115"/>
      <c r="L53" s="66"/>
      <c r="M53" s="116"/>
      <c r="N53" s="62"/>
      <c r="O53" s="117"/>
      <c r="P53" s="60">
        <f t="shared" si="3"/>
        <v>0</v>
      </c>
      <c r="Q53" s="115"/>
      <c r="R53" s="62"/>
      <c r="S53" s="116"/>
      <c r="T53" s="62"/>
      <c r="U53" s="116"/>
    </row>
    <row r="54" spans="3:21">
      <c r="C54" s="62"/>
      <c r="D54" s="62"/>
      <c r="E54" s="62"/>
      <c r="F54" s="62"/>
      <c r="G54" s="62" t="s">
        <v>35</v>
      </c>
      <c r="H54" s="62">
        <v>0</v>
      </c>
      <c r="I54" s="62"/>
      <c r="J54" s="62"/>
      <c r="K54" s="115"/>
      <c r="L54" s="66"/>
      <c r="M54" s="116"/>
      <c r="N54" s="62"/>
      <c r="O54" s="117"/>
      <c r="P54" s="60">
        <f t="shared" si="3"/>
        <v>0</v>
      </c>
      <c r="Q54" s="115"/>
      <c r="R54" s="62"/>
      <c r="S54" s="116"/>
      <c r="T54" s="62"/>
      <c r="U54" s="116"/>
    </row>
    <row r="55" spans="3:21">
      <c r="C55" s="62"/>
      <c r="D55" s="62"/>
      <c r="E55" s="62"/>
      <c r="F55" s="62"/>
      <c r="G55" s="62" t="s">
        <v>36</v>
      </c>
      <c r="H55" s="62">
        <v>4</v>
      </c>
      <c r="I55" s="62"/>
      <c r="J55" s="62"/>
      <c r="K55" s="115"/>
      <c r="L55" s="66"/>
      <c r="M55" s="116"/>
      <c r="N55" s="62"/>
      <c r="O55" s="117"/>
      <c r="P55" s="60">
        <f t="shared" si="3"/>
        <v>1</v>
      </c>
      <c r="Q55" s="115"/>
      <c r="R55" s="62"/>
      <c r="S55" s="116"/>
      <c r="T55" s="62"/>
      <c r="U55" s="116"/>
    </row>
    <row r="56" spans="3:21">
      <c r="C56" s="62"/>
      <c r="D56" s="62"/>
      <c r="E56" s="62"/>
      <c r="F56" s="62"/>
      <c r="G56" s="62" t="s">
        <v>44</v>
      </c>
      <c r="H56" s="62">
        <v>4</v>
      </c>
      <c r="I56" s="62"/>
      <c r="J56" s="62"/>
      <c r="K56" s="115"/>
      <c r="L56" s="66"/>
      <c r="M56" s="116"/>
      <c r="N56" s="62"/>
      <c r="O56" s="117"/>
      <c r="P56" s="60">
        <f t="shared" si="3"/>
        <v>1</v>
      </c>
      <c r="Q56" s="115"/>
      <c r="R56" s="62"/>
      <c r="S56" s="116"/>
      <c r="T56" s="62"/>
      <c r="U56" s="116"/>
    </row>
    <row r="57" spans="3:21">
      <c r="C57" s="62"/>
      <c r="D57" s="62"/>
      <c r="E57" s="62"/>
      <c r="F57" s="62"/>
      <c r="G57" s="62" t="s">
        <v>45</v>
      </c>
      <c r="H57" s="62">
        <v>0</v>
      </c>
      <c r="I57" s="62"/>
      <c r="J57" s="62"/>
      <c r="K57" s="115"/>
      <c r="L57" s="66"/>
      <c r="M57" s="116"/>
      <c r="N57" s="62"/>
      <c r="O57" s="117"/>
      <c r="P57" s="60">
        <f t="shared" si="3"/>
        <v>0</v>
      </c>
      <c r="Q57" s="115"/>
      <c r="R57" s="62"/>
      <c r="S57" s="116"/>
      <c r="T57" s="62"/>
      <c r="U57" s="116"/>
    </row>
    <row r="58" spans="3:21">
      <c r="C58" s="62"/>
      <c r="D58" s="62"/>
      <c r="E58" s="62"/>
      <c r="F58" s="62"/>
      <c r="G58" s="62" t="s">
        <v>46</v>
      </c>
      <c r="H58" s="62">
        <v>2</v>
      </c>
      <c r="I58" s="62"/>
      <c r="J58" s="62"/>
      <c r="K58" s="115"/>
      <c r="L58" s="66"/>
      <c r="M58" s="116"/>
      <c r="N58" s="62"/>
      <c r="O58" s="117"/>
      <c r="P58" s="60">
        <f t="shared" si="3"/>
        <v>1</v>
      </c>
      <c r="Q58" s="115"/>
      <c r="R58" s="62"/>
      <c r="S58" s="116"/>
      <c r="T58" s="62"/>
      <c r="U58" s="116"/>
    </row>
    <row r="59" spans="3:21">
      <c r="C59" s="62"/>
      <c r="D59" s="62"/>
      <c r="E59" s="62"/>
      <c r="F59" s="62"/>
      <c r="G59" s="62" t="s">
        <v>47</v>
      </c>
      <c r="H59" s="62">
        <v>3</v>
      </c>
      <c r="I59" s="62"/>
      <c r="J59" s="62"/>
      <c r="K59" s="115"/>
      <c r="L59" s="66"/>
      <c r="M59" s="116"/>
      <c r="N59" s="62"/>
      <c r="O59" s="117"/>
      <c r="P59" s="60">
        <f t="shared" si="3"/>
        <v>1</v>
      </c>
      <c r="Q59" s="115"/>
      <c r="R59" s="62"/>
      <c r="S59" s="116"/>
      <c r="T59" s="62"/>
      <c r="U59" s="116"/>
    </row>
    <row r="60" spans="3:21">
      <c r="C60" s="62"/>
      <c r="D60" s="62"/>
      <c r="E60" s="62"/>
      <c r="F60" s="62"/>
      <c r="G60" s="62" t="s">
        <v>48</v>
      </c>
      <c r="H60" s="62">
        <v>3</v>
      </c>
      <c r="I60" s="62"/>
      <c r="J60" s="62"/>
      <c r="K60" s="115"/>
      <c r="L60" s="66"/>
      <c r="M60" s="116"/>
      <c r="N60" s="62"/>
      <c r="O60" s="117"/>
      <c r="P60" s="60">
        <f t="shared" si="3"/>
        <v>1</v>
      </c>
      <c r="Q60" s="115"/>
      <c r="R60" s="62"/>
      <c r="S60" s="116"/>
      <c r="T60" s="62"/>
      <c r="U60" s="116"/>
    </row>
    <row r="61" spans="3:21">
      <c r="C61" s="62"/>
      <c r="D61" s="62"/>
      <c r="E61" s="62"/>
      <c r="F61" s="62"/>
      <c r="G61" s="62" t="s">
        <v>49</v>
      </c>
      <c r="H61" s="62">
        <v>0</v>
      </c>
      <c r="I61" s="62"/>
      <c r="J61" s="62"/>
      <c r="K61" s="115"/>
      <c r="L61" s="66"/>
      <c r="M61" s="116"/>
      <c r="N61" s="62"/>
      <c r="O61" s="117"/>
      <c r="P61" s="60">
        <f t="shared" si="3"/>
        <v>0</v>
      </c>
      <c r="Q61" s="115"/>
      <c r="R61" s="62"/>
      <c r="S61" s="116"/>
      <c r="T61" s="62"/>
      <c r="U61" s="116"/>
    </row>
    <row r="62" spans="3:21">
      <c r="C62" s="62"/>
      <c r="D62" s="62">
        <v>30</v>
      </c>
      <c r="E62" s="62">
        <v>8</v>
      </c>
      <c r="F62" s="62" t="s">
        <v>81</v>
      </c>
      <c r="G62" s="62" t="s">
        <v>32</v>
      </c>
      <c r="H62" s="62">
        <v>0</v>
      </c>
      <c r="I62" s="62"/>
      <c r="J62" s="62"/>
      <c r="K62" s="115">
        <f>COUNTIF(H62:H67,"&gt;0")/COUNT(H62:H67)</f>
        <v>0.5</v>
      </c>
      <c r="L62" s="66"/>
      <c r="M62" s="116">
        <v>1</v>
      </c>
      <c r="N62" s="69" t="s">
        <v>566</v>
      </c>
      <c r="O62" s="117">
        <v>0.5</v>
      </c>
      <c r="P62" s="60">
        <f t="shared" si="3"/>
        <v>1</v>
      </c>
      <c r="Q62" s="115">
        <f>COUNTIF(P62:P67,"&gt;0")/COUNT(P62:P67)</f>
        <v>0.66666666666666663</v>
      </c>
      <c r="R62" s="62"/>
      <c r="S62" s="116">
        <v>1</v>
      </c>
      <c r="T62" s="62"/>
      <c r="U62" s="116"/>
    </row>
    <row r="63" spans="3:21">
      <c r="C63" s="62"/>
      <c r="D63" s="62"/>
      <c r="E63" s="62"/>
      <c r="F63" s="62"/>
      <c r="G63" s="62" t="s">
        <v>33</v>
      </c>
      <c r="H63" s="62">
        <v>0</v>
      </c>
      <c r="I63" s="62"/>
      <c r="J63" s="62"/>
      <c r="K63" s="115"/>
      <c r="L63" s="66"/>
      <c r="M63" s="116"/>
      <c r="N63" s="62"/>
      <c r="O63" s="117"/>
      <c r="P63" s="60">
        <f t="shared" si="3"/>
        <v>0</v>
      </c>
      <c r="Q63" s="115"/>
      <c r="R63" s="62"/>
      <c r="S63" s="116"/>
      <c r="T63" s="62"/>
      <c r="U63" s="116"/>
    </row>
    <row r="64" spans="3:21">
      <c r="C64" s="62"/>
      <c r="D64" s="62"/>
      <c r="E64" s="62"/>
      <c r="F64" s="62"/>
      <c r="G64" s="62" t="s">
        <v>34</v>
      </c>
      <c r="H64" s="62">
        <v>2</v>
      </c>
      <c r="I64" s="62"/>
      <c r="J64" s="62"/>
      <c r="K64" s="115"/>
      <c r="L64" s="66"/>
      <c r="M64" s="116"/>
      <c r="N64" s="62"/>
      <c r="O64" s="117"/>
      <c r="P64" s="60">
        <f t="shared" si="3"/>
        <v>1</v>
      </c>
      <c r="Q64" s="115"/>
      <c r="R64" s="62"/>
      <c r="S64" s="116"/>
      <c r="T64" s="62"/>
      <c r="U64" s="116"/>
    </row>
    <row r="65" spans="1:21">
      <c r="C65" s="62"/>
      <c r="D65" s="62"/>
      <c r="E65" s="62"/>
      <c r="F65" s="62"/>
      <c r="G65" s="62" t="s">
        <v>35</v>
      </c>
      <c r="H65" s="62">
        <v>0</v>
      </c>
      <c r="I65" s="62"/>
      <c r="J65" s="62"/>
      <c r="K65" s="115"/>
      <c r="L65" s="66"/>
      <c r="M65" s="116"/>
      <c r="N65" s="62"/>
      <c r="O65" s="117"/>
      <c r="P65" s="60">
        <f t="shared" si="3"/>
        <v>0</v>
      </c>
      <c r="Q65" s="115"/>
      <c r="R65" s="62"/>
      <c r="S65" s="116"/>
      <c r="T65" s="62"/>
      <c r="U65" s="116"/>
    </row>
    <row r="66" spans="1:21">
      <c r="C66" s="62"/>
      <c r="D66" s="62"/>
      <c r="E66" s="62"/>
      <c r="F66" s="62"/>
      <c r="G66" s="62" t="s">
        <v>36</v>
      </c>
      <c r="H66" s="62">
        <v>1</v>
      </c>
      <c r="I66" s="62"/>
      <c r="J66" s="62"/>
      <c r="K66" s="115"/>
      <c r="L66" s="66"/>
      <c r="M66" s="116"/>
      <c r="N66" s="62"/>
      <c r="O66" s="117"/>
      <c r="P66" s="60">
        <f t="shared" si="3"/>
        <v>1</v>
      </c>
      <c r="Q66" s="115"/>
      <c r="R66" s="62"/>
      <c r="S66" s="116"/>
      <c r="T66" s="62"/>
      <c r="U66" s="116"/>
    </row>
    <row r="67" spans="1:21">
      <c r="C67" s="62"/>
      <c r="D67" s="62"/>
      <c r="E67" s="62"/>
      <c r="F67" s="62"/>
      <c r="G67" s="62" t="s">
        <v>44</v>
      </c>
      <c r="H67" s="62">
        <v>2</v>
      </c>
      <c r="I67" s="62"/>
      <c r="J67" s="62"/>
      <c r="K67" s="115"/>
      <c r="L67" s="66"/>
      <c r="M67" s="116"/>
      <c r="N67" s="62"/>
      <c r="O67" s="117"/>
      <c r="P67" s="60">
        <f t="shared" si="3"/>
        <v>1</v>
      </c>
      <c r="Q67" s="115"/>
      <c r="R67" s="62"/>
      <c r="S67" s="116"/>
      <c r="T67" s="62"/>
      <c r="U67" s="116"/>
    </row>
    <row r="68" spans="1:21">
      <c r="C68" s="62"/>
      <c r="D68" s="62">
        <v>31</v>
      </c>
      <c r="E68" s="62">
        <v>8</v>
      </c>
      <c r="F68" s="62" t="s">
        <v>83</v>
      </c>
      <c r="G68" s="62" t="s">
        <v>32</v>
      </c>
      <c r="H68" s="62">
        <v>1</v>
      </c>
      <c r="I68" s="62"/>
      <c r="J68" s="62"/>
      <c r="K68" s="115">
        <f>COUNTIF(H68:H72,"&gt;0")/COUNT(H68:H72)</f>
        <v>1</v>
      </c>
      <c r="L68" s="66"/>
      <c r="M68" s="116">
        <v>0</v>
      </c>
      <c r="N68" s="62"/>
      <c r="O68" s="117"/>
      <c r="P68" s="60">
        <f t="shared" si="3"/>
        <v>1</v>
      </c>
      <c r="Q68" s="115">
        <f>COUNTIF(P68:P72,"&gt;0")/COUNT(P68:P72)</f>
        <v>1</v>
      </c>
      <c r="R68" s="62"/>
      <c r="S68" s="116">
        <v>1</v>
      </c>
      <c r="T68" s="62"/>
      <c r="U68" s="116"/>
    </row>
    <row r="69" spans="1:21">
      <c r="C69" s="62"/>
      <c r="D69" s="62"/>
      <c r="E69" s="62"/>
      <c r="F69" s="62"/>
      <c r="G69" s="62" t="s">
        <v>33</v>
      </c>
      <c r="H69" s="62">
        <v>1</v>
      </c>
      <c r="I69" s="62"/>
      <c r="J69" s="62"/>
      <c r="K69" s="115"/>
      <c r="L69" s="66"/>
      <c r="M69" s="116"/>
      <c r="N69" s="62"/>
      <c r="O69" s="117"/>
      <c r="P69" s="60">
        <f t="shared" si="3"/>
        <v>1</v>
      </c>
      <c r="Q69" s="115"/>
      <c r="R69" s="62"/>
      <c r="S69" s="116"/>
      <c r="T69" s="62"/>
      <c r="U69" s="116"/>
    </row>
    <row r="70" spans="1:21">
      <c r="C70" s="62"/>
      <c r="D70" s="62"/>
      <c r="E70" s="62"/>
      <c r="F70" s="62"/>
      <c r="G70" s="62" t="s">
        <v>34</v>
      </c>
      <c r="H70" s="62">
        <v>3</v>
      </c>
      <c r="I70" s="62"/>
      <c r="J70" s="62"/>
      <c r="K70" s="115"/>
      <c r="L70" s="66"/>
      <c r="M70" s="116"/>
      <c r="N70" s="62"/>
      <c r="O70" s="117"/>
      <c r="P70" s="60">
        <f t="shared" si="3"/>
        <v>1</v>
      </c>
      <c r="Q70" s="115"/>
      <c r="R70" s="62"/>
      <c r="S70" s="116"/>
      <c r="T70" s="62"/>
      <c r="U70" s="116"/>
    </row>
    <row r="71" spans="1:21">
      <c r="C71" s="62"/>
      <c r="D71" s="62"/>
      <c r="E71" s="62"/>
      <c r="F71" s="62"/>
      <c r="G71" s="62" t="s">
        <v>35</v>
      </c>
      <c r="H71" s="62">
        <v>1</v>
      </c>
      <c r="I71" s="62"/>
      <c r="J71" s="62"/>
      <c r="K71" s="115"/>
      <c r="L71" s="66"/>
      <c r="M71" s="116"/>
      <c r="N71" s="62"/>
      <c r="O71" s="117"/>
      <c r="P71" s="60">
        <f t="shared" si="3"/>
        <v>1</v>
      </c>
      <c r="Q71" s="115"/>
      <c r="R71" s="62"/>
      <c r="S71" s="116"/>
      <c r="T71" s="62"/>
      <c r="U71" s="116"/>
    </row>
    <row r="72" spans="1:21">
      <c r="C72" s="62"/>
      <c r="D72" s="62"/>
      <c r="E72" s="62"/>
      <c r="F72" s="62"/>
      <c r="G72" s="62" t="s">
        <v>36</v>
      </c>
      <c r="H72" s="62">
        <v>1</v>
      </c>
      <c r="I72" s="62"/>
      <c r="J72" s="62"/>
      <c r="K72" s="115"/>
      <c r="L72" s="66"/>
      <c r="M72" s="116"/>
      <c r="N72" s="62"/>
      <c r="O72" s="117"/>
      <c r="P72" s="60">
        <f t="shared" si="3"/>
        <v>1</v>
      </c>
      <c r="Q72" s="115"/>
      <c r="R72" s="62"/>
      <c r="S72" s="116"/>
      <c r="T72" s="62"/>
      <c r="U72" s="116"/>
    </row>
    <row r="73" spans="1:21">
      <c r="C73" s="62"/>
      <c r="D73" s="62"/>
      <c r="E73" s="62"/>
      <c r="F73" s="62"/>
      <c r="G73" s="62"/>
      <c r="H73" s="71">
        <f>SUM(H45:H72)</f>
        <v>39</v>
      </c>
      <c r="I73" s="62"/>
      <c r="J73" s="17" t="s">
        <v>39</v>
      </c>
      <c r="K73" s="19">
        <f>AVERAGEA(K45:K72)</f>
        <v>0.59469696969696972</v>
      </c>
      <c r="L73" s="19">
        <f>SUMPRODUCT(K45:K73, E45:E73) / SUM( E45:E73)</f>
        <v>0.61051693404634577</v>
      </c>
      <c r="M73" s="17">
        <f>SUM(M45:M72)</f>
        <v>35</v>
      </c>
      <c r="N73" s="20"/>
      <c r="O73" s="28">
        <f>AVERAGE(O45:O72)</f>
        <v>0.5</v>
      </c>
      <c r="P73" s="60"/>
      <c r="Q73" s="19">
        <f>AVERAGEA(Q45:Q72)</f>
        <v>0.70075757575757569</v>
      </c>
      <c r="R73" s="17"/>
      <c r="S73" s="17">
        <f>SUM(S45:S72)/COUNTA(S45:S72)</f>
        <v>1</v>
      </c>
      <c r="T73" s="17">
        <f>SUMPRODUCT(S45:S73, E45:E73) / SUM( E45:E73)</f>
        <v>1</v>
      </c>
      <c r="U73" s="62"/>
    </row>
    <row r="74" spans="1:21" ht="30">
      <c r="A74">
        <v>6</v>
      </c>
      <c r="B74" t="s">
        <v>355</v>
      </c>
      <c r="C74" s="72" t="s">
        <v>572</v>
      </c>
      <c r="D74" s="62" t="s">
        <v>97</v>
      </c>
      <c r="E74" s="62">
        <v>8</v>
      </c>
      <c r="F74" s="62" t="s">
        <v>190</v>
      </c>
      <c r="G74" s="62" t="s">
        <v>32</v>
      </c>
      <c r="H74" s="62">
        <v>0</v>
      </c>
      <c r="I74" s="62"/>
      <c r="J74" s="62"/>
      <c r="K74" s="115">
        <f>COUNTIF(H72:H74,"&gt;0")/COUNT(H74:H78)</f>
        <v>0.4</v>
      </c>
      <c r="L74" s="66"/>
      <c r="M74" s="116">
        <v>0</v>
      </c>
      <c r="N74" s="62"/>
      <c r="O74" s="115">
        <v>0</v>
      </c>
      <c r="P74" s="60">
        <f t="shared" ref="P74:P121" si="4">IF(OR(H74&gt;0, M74&gt;0),1,0)</f>
        <v>0</v>
      </c>
      <c r="Q74" s="115">
        <f>COUNTIF(P72:P74,"&gt;0")/COUNT(P74:P78)</f>
        <v>0.2</v>
      </c>
      <c r="R74" s="62"/>
      <c r="S74" s="116">
        <v>1</v>
      </c>
      <c r="T74" s="62"/>
      <c r="U74" s="86" t="s">
        <v>43</v>
      </c>
    </row>
    <row r="75" spans="1:21">
      <c r="C75" s="62"/>
      <c r="D75" s="62"/>
      <c r="E75" s="62"/>
      <c r="F75" s="62"/>
      <c r="G75" s="62" t="s">
        <v>33</v>
      </c>
      <c r="H75" s="62">
        <v>0</v>
      </c>
      <c r="I75" s="62"/>
      <c r="J75" s="62"/>
      <c r="K75" s="115"/>
      <c r="L75" s="66"/>
      <c r="M75" s="116"/>
      <c r="N75" s="62"/>
      <c r="O75" s="115"/>
      <c r="P75" s="60">
        <f t="shared" si="4"/>
        <v>0</v>
      </c>
      <c r="Q75" s="115"/>
      <c r="R75" s="62"/>
      <c r="S75" s="116"/>
      <c r="T75" s="62"/>
      <c r="U75" s="86"/>
    </row>
    <row r="76" spans="1:21">
      <c r="C76" s="62"/>
      <c r="D76" s="62"/>
      <c r="E76" s="62"/>
      <c r="F76" s="62"/>
      <c r="G76" s="62" t="s">
        <v>34</v>
      </c>
      <c r="H76" s="62">
        <v>1</v>
      </c>
      <c r="I76" s="62"/>
      <c r="J76" s="62"/>
      <c r="K76" s="115"/>
      <c r="L76" s="66"/>
      <c r="M76" s="116"/>
      <c r="N76" s="62"/>
      <c r="O76" s="115"/>
      <c r="P76" s="60">
        <f t="shared" si="4"/>
        <v>1</v>
      </c>
      <c r="Q76" s="115"/>
      <c r="R76" s="62"/>
      <c r="S76" s="116"/>
      <c r="T76" s="62"/>
      <c r="U76" s="86"/>
    </row>
    <row r="77" spans="1:21">
      <c r="C77" s="62"/>
      <c r="D77" s="62"/>
      <c r="E77" s="62"/>
      <c r="F77" s="62"/>
      <c r="G77" s="62" t="s">
        <v>35</v>
      </c>
      <c r="H77" s="62">
        <v>1</v>
      </c>
      <c r="I77" s="62"/>
      <c r="J77" s="62"/>
      <c r="K77" s="115"/>
      <c r="L77" s="66"/>
      <c r="M77" s="116"/>
      <c r="N77" s="62"/>
      <c r="O77" s="115"/>
      <c r="P77" s="60">
        <f t="shared" si="4"/>
        <v>1</v>
      </c>
      <c r="Q77" s="115"/>
      <c r="R77" s="62"/>
      <c r="S77" s="116"/>
      <c r="T77" s="62"/>
      <c r="U77" s="86"/>
    </row>
    <row r="78" spans="1:21">
      <c r="C78" s="62"/>
      <c r="D78" s="62"/>
      <c r="E78" s="62"/>
      <c r="F78" s="62"/>
      <c r="G78" s="62" t="s">
        <v>36</v>
      </c>
      <c r="H78" s="62">
        <v>1</v>
      </c>
      <c r="I78" s="62"/>
      <c r="J78" s="62"/>
      <c r="K78" s="115"/>
      <c r="L78" s="66"/>
      <c r="M78" s="116"/>
      <c r="N78" s="62"/>
      <c r="O78" s="115"/>
      <c r="P78" s="60">
        <f t="shared" si="4"/>
        <v>1</v>
      </c>
      <c r="Q78" s="115"/>
      <c r="R78" s="62"/>
      <c r="S78" s="116"/>
      <c r="T78" s="62"/>
      <c r="U78" s="86"/>
    </row>
    <row r="79" spans="1:21">
      <c r="C79" s="62"/>
      <c r="D79" s="62" t="s">
        <v>180</v>
      </c>
      <c r="E79" s="62">
        <v>8</v>
      </c>
      <c r="F79" s="62" t="s">
        <v>181</v>
      </c>
      <c r="G79" s="62" t="s">
        <v>32</v>
      </c>
      <c r="H79" s="62">
        <v>1</v>
      </c>
      <c r="I79" s="62"/>
      <c r="J79" s="62"/>
      <c r="K79" s="115">
        <f>COUNTIF(H79:H85,"&gt;0")/COUNT(H79:H85)</f>
        <v>1</v>
      </c>
      <c r="L79" s="66"/>
      <c r="M79" s="116">
        <v>6</v>
      </c>
      <c r="N79" s="69" t="s">
        <v>566</v>
      </c>
      <c r="O79" s="117">
        <v>0.5</v>
      </c>
      <c r="P79" s="60">
        <f t="shared" si="4"/>
        <v>1</v>
      </c>
      <c r="Q79" s="115">
        <f>COUNTIF(P79:P85,"&gt;0")/COUNT(P79:P85)</f>
        <v>1</v>
      </c>
      <c r="R79" s="62"/>
      <c r="S79" s="116">
        <v>1</v>
      </c>
      <c r="T79" s="62"/>
      <c r="U79" s="86"/>
    </row>
    <row r="80" spans="1:21">
      <c r="C80" s="62"/>
      <c r="D80" s="62"/>
      <c r="E80" s="62"/>
      <c r="F80" s="62"/>
      <c r="G80" s="62" t="s">
        <v>33</v>
      </c>
      <c r="H80" s="62">
        <v>1</v>
      </c>
      <c r="I80" s="62"/>
      <c r="J80" s="62"/>
      <c r="K80" s="115"/>
      <c r="L80" s="66"/>
      <c r="M80" s="116"/>
      <c r="N80" s="62"/>
      <c r="O80" s="117"/>
      <c r="P80" s="60">
        <f t="shared" si="4"/>
        <v>1</v>
      </c>
      <c r="Q80" s="115"/>
      <c r="R80" s="62"/>
      <c r="S80" s="116"/>
      <c r="T80" s="62"/>
      <c r="U80" s="86"/>
    </row>
    <row r="81" spans="3:21">
      <c r="C81" s="62"/>
      <c r="D81" s="62"/>
      <c r="E81" s="62"/>
      <c r="F81" s="62"/>
      <c r="G81" s="62" t="s">
        <v>34</v>
      </c>
      <c r="H81" s="62">
        <v>2</v>
      </c>
      <c r="I81" s="62"/>
      <c r="J81" s="62"/>
      <c r="K81" s="115"/>
      <c r="L81" s="66"/>
      <c r="M81" s="116"/>
      <c r="N81" s="62"/>
      <c r="O81" s="117"/>
      <c r="P81" s="60">
        <f t="shared" si="4"/>
        <v>1</v>
      </c>
      <c r="Q81" s="115"/>
      <c r="R81" s="62"/>
      <c r="S81" s="116"/>
      <c r="T81" s="62"/>
      <c r="U81" s="86"/>
    </row>
    <row r="82" spans="3:21">
      <c r="C82" s="62"/>
      <c r="D82" s="62"/>
      <c r="E82" s="62"/>
      <c r="F82" s="62"/>
      <c r="G82" s="62" t="s">
        <v>35</v>
      </c>
      <c r="H82" s="62">
        <v>1</v>
      </c>
      <c r="I82" s="62"/>
      <c r="J82" s="62"/>
      <c r="K82" s="115"/>
      <c r="L82" s="66"/>
      <c r="M82" s="116"/>
      <c r="N82" s="62"/>
      <c r="O82" s="117"/>
      <c r="P82" s="60">
        <f t="shared" si="4"/>
        <v>1</v>
      </c>
      <c r="Q82" s="115"/>
      <c r="R82" s="62"/>
      <c r="S82" s="116"/>
      <c r="T82" s="62"/>
      <c r="U82" s="86"/>
    </row>
    <row r="83" spans="3:21">
      <c r="C83" s="62"/>
      <c r="D83" s="62"/>
      <c r="E83" s="62"/>
      <c r="F83" s="62"/>
      <c r="G83" s="62" t="s">
        <v>36</v>
      </c>
      <c r="H83" s="62">
        <v>1</v>
      </c>
      <c r="I83" s="62"/>
      <c r="J83" s="62"/>
      <c r="K83" s="115"/>
      <c r="L83" s="66"/>
      <c r="M83" s="116"/>
      <c r="N83" s="62"/>
      <c r="O83" s="117"/>
      <c r="P83" s="60">
        <f t="shared" si="4"/>
        <v>1</v>
      </c>
      <c r="Q83" s="115"/>
      <c r="R83" s="62"/>
      <c r="S83" s="116"/>
      <c r="T83" s="62"/>
      <c r="U83" s="86"/>
    </row>
    <row r="84" spans="3:21">
      <c r="C84" s="62"/>
      <c r="D84" s="62"/>
      <c r="E84" s="62"/>
      <c r="F84" s="62"/>
      <c r="G84" s="62" t="s">
        <v>44</v>
      </c>
      <c r="H84" s="62">
        <v>3</v>
      </c>
      <c r="I84" s="62"/>
      <c r="J84" s="62"/>
      <c r="K84" s="115"/>
      <c r="L84" s="66"/>
      <c r="M84" s="116"/>
      <c r="N84" s="62"/>
      <c r="O84" s="117"/>
      <c r="P84" s="60">
        <f t="shared" si="4"/>
        <v>1</v>
      </c>
      <c r="Q84" s="115"/>
      <c r="R84" s="62"/>
      <c r="S84" s="116"/>
      <c r="T84" s="62"/>
      <c r="U84" s="86"/>
    </row>
    <row r="85" spans="3:21">
      <c r="C85" s="62"/>
      <c r="D85" s="62"/>
      <c r="E85" s="62"/>
      <c r="F85" s="62"/>
      <c r="G85" s="62" t="s">
        <v>45</v>
      </c>
      <c r="H85" s="62">
        <v>2</v>
      </c>
      <c r="I85" s="62"/>
      <c r="J85" s="62"/>
      <c r="K85" s="115"/>
      <c r="L85" s="66"/>
      <c r="M85" s="116"/>
      <c r="N85" s="62"/>
      <c r="O85" s="117"/>
      <c r="P85" s="60">
        <f t="shared" si="4"/>
        <v>1</v>
      </c>
      <c r="Q85" s="115"/>
      <c r="R85" s="62"/>
      <c r="S85" s="116"/>
      <c r="T85" s="62"/>
      <c r="U85" s="86"/>
    </row>
    <row r="86" spans="3:21">
      <c r="C86" s="62"/>
      <c r="D86" s="62" t="s">
        <v>99</v>
      </c>
      <c r="E86" s="62">
        <v>5</v>
      </c>
      <c r="F86" s="62" t="s">
        <v>272</v>
      </c>
      <c r="G86" s="62" t="s">
        <v>573</v>
      </c>
      <c r="H86" s="62">
        <v>0</v>
      </c>
      <c r="I86" s="62"/>
      <c r="J86" s="62"/>
      <c r="K86" s="66">
        <f>COUNTIF(H86:H86,"&gt;0")/COUNT(H86:H86)</f>
        <v>0</v>
      </c>
      <c r="L86" s="66"/>
      <c r="M86" s="62">
        <v>0</v>
      </c>
      <c r="N86" s="62"/>
      <c r="O86" s="66">
        <v>0</v>
      </c>
      <c r="P86" s="60">
        <f t="shared" si="4"/>
        <v>0</v>
      </c>
      <c r="Q86" s="66">
        <f>COUNTIF(P86:P86,"&gt;0")/COUNT(P86:P86)</f>
        <v>0</v>
      </c>
      <c r="R86" s="62"/>
      <c r="S86" s="62">
        <v>1</v>
      </c>
      <c r="T86" s="62"/>
      <c r="U86" s="86"/>
    </row>
    <row r="87" spans="3:21">
      <c r="C87" s="62"/>
      <c r="D87" s="62" t="s">
        <v>574</v>
      </c>
      <c r="E87" s="62">
        <v>13</v>
      </c>
      <c r="F87" s="62" t="s">
        <v>575</v>
      </c>
      <c r="G87" s="62" t="s">
        <v>32</v>
      </c>
      <c r="H87" s="62">
        <v>0</v>
      </c>
      <c r="I87" s="62"/>
      <c r="J87" s="62"/>
      <c r="K87" s="115">
        <f>COUNTIF(H87:H90,"&gt;0")/COUNT(H87:H90)</f>
        <v>0.25</v>
      </c>
      <c r="L87" s="66"/>
      <c r="M87" s="62"/>
      <c r="N87" s="62"/>
      <c r="O87" s="115">
        <v>0</v>
      </c>
      <c r="P87" s="60">
        <f t="shared" si="4"/>
        <v>0</v>
      </c>
      <c r="Q87" s="115">
        <f>COUNTIF(P87:P90,"&gt;0")/COUNT(P87:P90)</f>
        <v>0.25</v>
      </c>
      <c r="R87" s="62"/>
      <c r="S87" s="116">
        <v>1</v>
      </c>
      <c r="T87" s="62"/>
      <c r="U87" s="86"/>
    </row>
    <row r="88" spans="3:21">
      <c r="C88" s="62"/>
      <c r="D88" s="62"/>
      <c r="E88" s="62"/>
      <c r="F88" s="62"/>
      <c r="G88" s="62" t="s">
        <v>33</v>
      </c>
      <c r="H88" s="62">
        <v>0</v>
      </c>
      <c r="I88" s="62"/>
      <c r="J88" s="62"/>
      <c r="K88" s="115"/>
      <c r="L88" s="66"/>
      <c r="M88" s="62"/>
      <c r="N88" s="62"/>
      <c r="O88" s="115"/>
      <c r="P88" s="60">
        <f t="shared" si="4"/>
        <v>0</v>
      </c>
      <c r="Q88" s="115"/>
      <c r="R88" s="62"/>
      <c r="S88" s="116"/>
      <c r="T88" s="62"/>
      <c r="U88" s="86"/>
    </row>
    <row r="89" spans="3:21">
      <c r="C89" s="62"/>
      <c r="D89" s="62"/>
      <c r="E89" s="62"/>
      <c r="F89" s="62"/>
      <c r="G89" s="62" t="s">
        <v>34</v>
      </c>
      <c r="H89" s="62">
        <v>1</v>
      </c>
      <c r="I89" s="62"/>
      <c r="J89" s="62"/>
      <c r="K89" s="115"/>
      <c r="L89" s="66"/>
      <c r="M89" s="62"/>
      <c r="N89" s="62"/>
      <c r="O89" s="115"/>
      <c r="P89" s="60">
        <f t="shared" si="4"/>
        <v>1</v>
      </c>
      <c r="Q89" s="115"/>
      <c r="R89" s="62"/>
      <c r="S89" s="116"/>
      <c r="T89" s="62"/>
      <c r="U89" s="86"/>
    </row>
    <row r="90" spans="3:21">
      <c r="C90" s="62"/>
      <c r="D90" s="62"/>
      <c r="E90" s="62"/>
      <c r="F90" s="62"/>
      <c r="G90" s="62" t="s">
        <v>576</v>
      </c>
      <c r="H90" s="62">
        <v>0</v>
      </c>
      <c r="I90" s="62"/>
      <c r="J90" s="62"/>
      <c r="K90" s="115"/>
      <c r="L90" s="66"/>
      <c r="M90" s="62"/>
      <c r="N90" s="62"/>
      <c r="O90" s="115"/>
      <c r="P90" s="60">
        <f t="shared" si="4"/>
        <v>0</v>
      </c>
      <c r="Q90" s="115"/>
      <c r="R90" s="62"/>
      <c r="S90" s="116"/>
      <c r="T90" s="62"/>
      <c r="U90" s="86"/>
    </row>
    <row r="91" spans="3:21">
      <c r="C91" s="62"/>
      <c r="D91" s="62" t="s">
        <v>67</v>
      </c>
      <c r="E91" s="62">
        <v>2</v>
      </c>
      <c r="F91" s="62" t="s">
        <v>123</v>
      </c>
      <c r="G91" s="62" t="s">
        <v>32</v>
      </c>
      <c r="H91" s="62">
        <v>2</v>
      </c>
      <c r="I91" s="62"/>
      <c r="J91" s="62"/>
      <c r="K91" s="115">
        <f>COUNTIF(H91:H97,"&gt;0")/COUNT(H91:H97)</f>
        <v>0.42857142857142855</v>
      </c>
      <c r="L91" s="66"/>
      <c r="M91" s="116">
        <v>0</v>
      </c>
      <c r="N91" s="62" t="s">
        <v>577</v>
      </c>
      <c r="O91" s="115">
        <v>0</v>
      </c>
      <c r="P91" s="60">
        <f t="shared" si="4"/>
        <v>1</v>
      </c>
      <c r="Q91" s="115">
        <f>COUNTIF(P91:P97,"&gt;0")/COUNT(P91:P97)</f>
        <v>0.42857142857142855</v>
      </c>
      <c r="R91" s="62"/>
      <c r="S91" s="116">
        <v>1</v>
      </c>
      <c r="T91" s="62"/>
      <c r="U91" s="86"/>
    </row>
    <row r="92" spans="3:21">
      <c r="C92" s="62"/>
      <c r="D92" s="62"/>
      <c r="E92" s="62"/>
      <c r="F92" s="62"/>
      <c r="G92" s="62" t="s">
        <v>33</v>
      </c>
      <c r="H92" s="62">
        <v>0</v>
      </c>
      <c r="I92" s="62"/>
      <c r="J92" s="62"/>
      <c r="K92" s="115"/>
      <c r="L92" s="66"/>
      <c r="M92" s="116"/>
      <c r="N92" s="62"/>
      <c r="O92" s="115"/>
      <c r="P92" s="60">
        <f t="shared" si="4"/>
        <v>0</v>
      </c>
      <c r="Q92" s="115"/>
      <c r="R92" s="62"/>
      <c r="S92" s="116"/>
      <c r="T92" s="62"/>
      <c r="U92" s="86"/>
    </row>
    <row r="93" spans="3:21">
      <c r="C93" s="62"/>
      <c r="D93" s="62"/>
      <c r="E93" s="62"/>
      <c r="F93" s="62"/>
      <c r="G93" s="62" t="s">
        <v>34</v>
      </c>
      <c r="H93" s="62">
        <v>2</v>
      </c>
      <c r="I93" s="62"/>
      <c r="J93" s="62"/>
      <c r="K93" s="115"/>
      <c r="L93" s="66"/>
      <c r="M93" s="116"/>
      <c r="N93" s="62"/>
      <c r="O93" s="115"/>
      <c r="P93" s="60">
        <f t="shared" si="4"/>
        <v>1</v>
      </c>
      <c r="Q93" s="115"/>
      <c r="R93" s="62"/>
      <c r="S93" s="116"/>
      <c r="T93" s="62"/>
      <c r="U93" s="86"/>
    </row>
    <row r="94" spans="3:21">
      <c r="C94" s="62"/>
      <c r="D94" s="62"/>
      <c r="E94" s="62"/>
      <c r="F94" s="62"/>
      <c r="G94" s="62" t="s">
        <v>35</v>
      </c>
      <c r="H94" s="62">
        <v>0</v>
      </c>
      <c r="I94" s="62"/>
      <c r="J94" s="62"/>
      <c r="K94" s="115"/>
      <c r="L94" s="66"/>
      <c r="M94" s="116"/>
      <c r="N94" s="62"/>
      <c r="O94" s="115"/>
      <c r="P94" s="60">
        <f t="shared" si="4"/>
        <v>0</v>
      </c>
      <c r="Q94" s="115"/>
      <c r="R94" s="62"/>
      <c r="S94" s="116"/>
      <c r="T94" s="62"/>
      <c r="U94" s="86"/>
    </row>
    <row r="95" spans="3:21">
      <c r="C95" s="62"/>
      <c r="D95" s="62"/>
      <c r="E95" s="62"/>
      <c r="F95" s="62"/>
      <c r="G95" s="62" t="s">
        <v>36</v>
      </c>
      <c r="H95" s="62">
        <v>2</v>
      </c>
      <c r="I95" s="62"/>
      <c r="J95" s="62"/>
      <c r="K95" s="115"/>
      <c r="L95" s="66"/>
      <c r="M95" s="116"/>
      <c r="N95" s="62"/>
      <c r="O95" s="115"/>
      <c r="P95" s="60">
        <f t="shared" si="4"/>
        <v>1</v>
      </c>
      <c r="Q95" s="115"/>
      <c r="R95" s="62"/>
      <c r="S95" s="116"/>
      <c r="T95" s="62"/>
      <c r="U95" s="86"/>
    </row>
    <row r="96" spans="3:21">
      <c r="C96" s="62"/>
      <c r="D96" s="62"/>
      <c r="E96" s="62"/>
      <c r="F96" s="62"/>
      <c r="G96" s="62" t="s">
        <v>44</v>
      </c>
      <c r="H96" s="62">
        <v>0</v>
      </c>
      <c r="I96" s="62"/>
      <c r="J96" s="62"/>
      <c r="K96" s="115"/>
      <c r="L96" s="66"/>
      <c r="M96" s="116"/>
      <c r="N96" s="62"/>
      <c r="O96" s="115"/>
      <c r="P96" s="60">
        <f t="shared" si="4"/>
        <v>0</v>
      </c>
      <c r="Q96" s="115"/>
      <c r="R96" s="62"/>
      <c r="S96" s="116"/>
      <c r="T96" s="62"/>
      <c r="U96" s="86"/>
    </row>
    <row r="97" spans="3:21">
      <c r="C97" s="62"/>
      <c r="D97" s="62"/>
      <c r="E97" s="62"/>
      <c r="F97" s="62"/>
      <c r="G97" s="62" t="s">
        <v>45</v>
      </c>
      <c r="H97" s="62">
        <v>0</v>
      </c>
      <c r="I97" s="62"/>
      <c r="J97" s="62"/>
      <c r="K97" s="115"/>
      <c r="L97" s="66"/>
      <c r="M97" s="116"/>
      <c r="N97" s="62"/>
      <c r="O97" s="115"/>
      <c r="P97" s="60">
        <f t="shared" si="4"/>
        <v>0</v>
      </c>
      <c r="Q97" s="115"/>
      <c r="R97" s="62"/>
      <c r="S97" s="116"/>
      <c r="T97" s="62"/>
      <c r="U97" s="86"/>
    </row>
    <row r="98" spans="3:21">
      <c r="C98" s="62"/>
      <c r="D98" s="62" t="s">
        <v>69</v>
      </c>
      <c r="E98" s="62">
        <v>2</v>
      </c>
      <c r="F98" s="62" t="s">
        <v>578</v>
      </c>
      <c r="G98" s="62" t="s">
        <v>150</v>
      </c>
      <c r="H98" s="62">
        <v>0</v>
      </c>
      <c r="I98" s="62"/>
      <c r="J98" s="62"/>
      <c r="K98" s="66">
        <f>COUNTIF(H98:H98,"&gt;0")/COUNT(H98:H98)</f>
        <v>0</v>
      </c>
      <c r="L98" s="66"/>
      <c r="M98" s="62">
        <v>0</v>
      </c>
      <c r="N98" s="62" t="s">
        <v>579</v>
      </c>
      <c r="O98" s="66">
        <v>0</v>
      </c>
      <c r="P98" s="60">
        <f t="shared" si="4"/>
        <v>0</v>
      </c>
      <c r="Q98" s="66">
        <f>COUNTIF(P98:P98,"&gt;0")/COUNT(P98:P98)</f>
        <v>0</v>
      </c>
      <c r="R98" s="62"/>
      <c r="S98" s="62">
        <v>1</v>
      </c>
      <c r="T98" s="62"/>
      <c r="U98" s="86"/>
    </row>
    <row r="99" spans="3:21">
      <c r="C99" s="62"/>
      <c r="D99" s="62" t="s">
        <v>167</v>
      </c>
      <c r="E99" s="62">
        <v>2</v>
      </c>
      <c r="F99" s="62" t="s">
        <v>168</v>
      </c>
      <c r="G99" s="62" t="s">
        <v>32</v>
      </c>
      <c r="H99" s="62">
        <v>2</v>
      </c>
      <c r="I99" s="62"/>
      <c r="J99" s="62"/>
      <c r="K99" s="115">
        <f>COUNTIF(H99:H102,"&gt;0")/COUNT(H99:H102)</f>
        <v>0.75</v>
      </c>
      <c r="L99" s="66"/>
      <c r="M99" s="116">
        <v>0</v>
      </c>
      <c r="N99" s="62" t="s">
        <v>580</v>
      </c>
      <c r="O99" s="115">
        <v>0</v>
      </c>
      <c r="P99" s="60">
        <f t="shared" si="4"/>
        <v>1</v>
      </c>
      <c r="Q99" s="115">
        <f>COUNTIF(P99:P102,"&gt;0")/COUNT(P99:P102)</f>
        <v>0.75</v>
      </c>
      <c r="R99" s="62"/>
      <c r="S99" s="116">
        <v>1</v>
      </c>
      <c r="T99" s="62"/>
      <c r="U99" s="86"/>
    </row>
    <row r="100" spans="3:21">
      <c r="C100" s="62"/>
      <c r="D100" s="62"/>
      <c r="E100" s="62"/>
      <c r="F100" s="62"/>
      <c r="G100" s="62" t="s">
        <v>33</v>
      </c>
      <c r="H100" s="62">
        <v>1</v>
      </c>
      <c r="I100" s="62"/>
      <c r="J100" s="62"/>
      <c r="K100" s="115"/>
      <c r="L100" s="66"/>
      <c r="M100" s="116"/>
      <c r="N100" s="62"/>
      <c r="O100" s="115"/>
      <c r="P100" s="60">
        <f t="shared" si="4"/>
        <v>1</v>
      </c>
      <c r="Q100" s="115"/>
      <c r="R100" s="62"/>
      <c r="S100" s="116"/>
      <c r="T100" s="62"/>
      <c r="U100" s="86"/>
    </row>
    <row r="101" spans="3:21">
      <c r="C101" s="62"/>
      <c r="D101" s="62"/>
      <c r="E101" s="62"/>
      <c r="F101" s="62"/>
      <c r="G101" s="62" t="s">
        <v>34</v>
      </c>
      <c r="H101" s="62">
        <v>0</v>
      </c>
      <c r="I101" s="62"/>
      <c r="J101" s="62"/>
      <c r="K101" s="115"/>
      <c r="L101" s="66"/>
      <c r="M101" s="116"/>
      <c r="N101" s="62"/>
      <c r="O101" s="115"/>
      <c r="P101" s="60">
        <f t="shared" si="4"/>
        <v>0</v>
      </c>
      <c r="Q101" s="115"/>
      <c r="R101" s="62"/>
      <c r="S101" s="116"/>
      <c r="T101" s="62"/>
      <c r="U101" s="86"/>
    </row>
    <row r="102" spans="3:21">
      <c r="C102" s="62"/>
      <c r="D102" s="62"/>
      <c r="E102" s="62"/>
      <c r="F102" s="62"/>
      <c r="G102" s="62" t="s">
        <v>35</v>
      </c>
      <c r="H102" s="62">
        <v>1</v>
      </c>
      <c r="I102" s="62"/>
      <c r="J102" s="62"/>
      <c r="K102" s="115"/>
      <c r="L102" s="66"/>
      <c r="M102" s="116"/>
      <c r="N102" s="62"/>
      <c r="O102" s="115"/>
      <c r="P102" s="60">
        <f t="shared" si="4"/>
        <v>1</v>
      </c>
      <c r="Q102" s="115"/>
      <c r="R102" s="62"/>
      <c r="S102" s="116"/>
      <c r="T102" s="62"/>
      <c r="U102" s="86"/>
    </row>
    <row r="103" spans="3:21" ht="28">
      <c r="C103" s="62"/>
      <c r="D103" s="62" t="s">
        <v>84</v>
      </c>
      <c r="E103" s="62">
        <v>8</v>
      </c>
      <c r="F103" s="73" t="s">
        <v>581</v>
      </c>
      <c r="G103" s="62" t="s">
        <v>32</v>
      </c>
      <c r="H103" s="62">
        <v>0</v>
      </c>
      <c r="I103" s="62"/>
      <c r="J103" s="62"/>
      <c r="K103" s="115">
        <f>COUNTIF(H103:H108,"&gt;0")/COUNT(H103:H108)</f>
        <v>0.16666666666666666</v>
      </c>
      <c r="L103" s="66"/>
      <c r="M103" s="116">
        <v>3</v>
      </c>
      <c r="N103" s="69" t="s">
        <v>566</v>
      </c>
      <c r="O103" s="117">
        <v>0.5</v>
      </c>
      <c r="P103" s="60">
        <f t="shared" si="4"/>
        <v>1</v>
      </c>
      <c r="Q103" s="115">
        <f>COUNTIF(P103:P108,"&gt;0")/COUNT(P103:P108)</f>
        <v>0.33333333333333331</v>
      </c>
      <c r="R103" s="62"/>
      <c r="S103" s="116">
        <v>1</v>
      </c>
      <c r="T103" s="62"/>
      <c r="U103" s="86"/>
    </row>
    <row r="104" spans="3:21">
      <c r="C104" s="62"/>
      <c r="D104" s="62"/>
      <c r="E104" s="62"/>
      <c r="F104" s="62"/>
      <c r="G104" s="62" t="s">
        <v>33</v>
      </c>
      <c r="H104" s="62">
        <v>0</v>
      </c>
      <c r="I104" s="62"/>
      <c r="J104" s="62"/>
      <c r="K104" s="115"/>
      <c r="L104" s="66"/>
      <c r="M104" s="116"/>
      <c r="N104" s="62"/>
      <c r="O104" s="117"/>
      <c r="P104" s="60">
        <f t="shared" si="4"/>
        <v>0</v>
      </c>
      <c r="Q104" s="115"/>
      <c r="R104" s="62"/>
      <c r="S104" s="116"/>
      <c r="T104" s="62"/>
      <c r="U104" s="86"/>
    </row>
    <row r="105" spans="3:21">
      <c r="C105" s="62"/>
      <c r="D105" s="62"/>
      <c r="E105" s="62"/>
      <c r="F105" s="62"/>
      <c r="G105" s="62" t="s">
        <v>34</v>
      </c>
      <c r="H105" s="62">
        <v>5</v>
      </c>
      <c r="I105" s="62"/>
      <c r="J105" s="62"/>
      <c r="K105" s="115"/>
      <c r="L105" s="66"/>
      <c r="M105" s="116"/>
      <c r="N105" s="62"/>
      <c r="O105" s="117"/>
      <c r="P105" s="60">
        <f t="shared" si="4"/>
        <v>1</v>
      </c>
      <c r="Q105" s="115"/>
      <c r="R105" s="62"/>
      <c r="S105" s="116"/>
      <c r="T105" s="62"/>
      <c r="U105" s="86"/>
    </row>
    <row r="106" spans="3:21">
      <c r="C106" s="62"/>
      <c r="D106" s="62"/>
      <c r="E106" s="62"/>
      <c r="F106" s="62"/>
      <c r="G106" s="62" t="s">
        <v>35</v>
      </c>
      <c r="H106" s="62">
        <v>0</v>
      </c>
      <c r="I106" s="62"/>
      <c r="J106" s="62"/>
      <c r="K106" s="115"/>
      <c r="L106" s="66"/>
      <c r="M106" s="116"/>
      <c r="N106" s="62"/>
      <c r="O106" s="117"/>
      <c r="P106" s="60">
        <f t="shared" si="4"/>
        <v>0</v>
      </c>
      <c r="Q106" s="115"/>
      <c r="R106" s="62"/>
      <c r="S106" s="116"/>
      <c r="T106" s="62"/>
      <c r="U106" s="86"/>
    </row>
    <row r="107" spans="3:21">
      <c r="C107" s="62"/>
      <c r="D107" s="62"/>
      <c r="E107" s="62"/>
      <c r="F107" s="62"/>
      <c r="G107" s="62" t="s">
        <v>36</v>
      </c>
      <c r="H107" s="62">
        <v>0</v>
      </c>
      <c r="I107" s="62"/>
      <c r="J107" s="62"/>
      <c r="K107" s="115"/>
      <c r="L107" s="66"/>
      <c r="M107" s="116"/>
      <c r="N107" s="62"/>
      <c r="O107" s="117"/>
      <c r="P107" s="60">
        <f t="shared" si="4"/>
        <v>0</v>
      </c>
      <c r="Q107" s="115"/>
      <c r="R107" s="62"/>
      <c r="S107" s="116"/>
      <c r="T107" s="62"/>
      <c r="U107" s="86"/>
    </row>
    <row r="108" spans="3:21">
      <c r="C108" s="62"/>
      <c r="D108" s="62"/>
      <c r="E108" s="62"/>
      <c r="F108" s="62"/>
      <c r="G108" s="62" t="s">
        <v>44</v>
      </c>
      <c r="H108" s="62">
        <v>0</v>
      </c>
      <c r="I108" s="62"/>
      <c r="J108" s="62"/>
      <c r="K108" s="115"/>
      <c r="L108" s="66"/>
      <c r="M108" s="116"/>
      <c r="N108" s="62"/>
      <c r="O108" s="117"/>
      <c r="P108" s="60">
        <f t="shared" si="4"/>
        <v>0</v>
      </c>
      <c r="Q108" s="115"/>
      <c r="R108" s="62"/>
      <c r="S108" s="116"/>
      <c r="T108" s="62"/>
      <c r="U108" s="86"/>
    </row>
    <row r="109" spans="3:21">
      <c r="C109" s="62"/>
      <c r="D109" s="62" t="s">
        <v>93</v>
      </c>
      <c r="E109" s="62">
        <v>5</v>
      </c>
      <c r="F109" s="62" t="s">
        <v>184</v>
      </c>
      <c r="G109" s="62" t="s">
        <v>32</v>
      </c>
      <c r="H109" s="62">
        <v>1</v>
      </c>
      <c r="I109" s="62"/>
      <c r="J109" s="62"/>
      <c r="K109" s="115">
        <f>COUNTIF(H109:H115,"&gt;0")/COUNT(H109:H115)</f>
        <v>0.5714285714285714</v>
      </c>
      <c r="L109" s="66"/>
      <c r="M109" s="116">
        <v>2</v>
      </c>
      <c r="N109" s="69" t="s">
        <v>566</v>
      </c>
      <c r="O109" s="117">
        <v>0.5</v>
      </c>
      <c r="P109" s="60">
        <f t="shared" si="4"/>
        <v>1</v>
      </c>
      <c r="Q109" s="115">
        <f>COUNTIF(P109:P115,"&gt;0")/COUNT(P109:P115)</f>
        <v>0.5714285714285714</v>
      </c>
      <c r="R109" s="62"/>
      <c r="S109" s="116">
        <v>1</v>
      </c>
      <c r="T109" s="62"/>
      <c r="U109" s="86"/>
    </row>
    <row r="110" spans="3:21">
      <c r="C110" s="62"/>
      <c r="D110" s="62"/>
      <c r="E110" s="62"/>
      <c r="F110" s="62"/>
      <c r="G110" s="62" t="s">
        <v>33</v>
      </c>
      <c r="H110" s="62">
        <v>2</v>
      </c>
      <c r="I110" s="62"/>
      <c r="J110" s="62"/>
      <c r="K110" s="115"/>
      <c r="L110" s="66"/>
      <c r="M110" s="116"/>
      <c r="N110" s="62"/>
      <c r="O110" s="117"/>
      <c r="P110" s="60">
        <f t="shared" si="4"/>
        <v>1</v>
      </c>
      <c r="Q110" s="115"/>
      <c r="R110" s="62"/>
      <c r="S110" s="116"/>
      <c r="T110" s="62"/>
      <c r="U110" s="86"/>
    </row>
    <row r="111" spans="3:21">
      <c r="C111" s="62"/>
      <c r="D111" s="62"/>
      <c r="E111" s="62"/>
      <c r="F111" s="62"/>
      <c r="G111" s="62" t="s">
        <v>34</v>
      </c>
      <c r="H111" s="62">
        <v>4</v>
      </c>
      <c r="I111" s="62"/>
      <c r="J111" s="62"/>
      <c r="K111" s="115"/>
      <c r="L111" s="66"/>
      <c r="M111" s="116"/>
      <c r="N111" s="62"/>
      <c r="O111" s="117"/>
      <c r="P111" s="60">
        <f t="shared" si="4"/>
        <v>1</v>
      </c>
      <c r="Q111" s="115"/>
      <c r="R111" s="62"/>
      <c r="S111" s="116"/>
      <c r="T111" s="62"/>
      <c r="U111" s="86"/>
    </row>
    <row r="112" spans="3:21">
      <c r="C112" s="62"/>
      <c r="D112" s="62"/>
      <c r="E112" s="62"/>
      <c r="F112" s="62"/>
      <c r="G112" s="62" t="s">
        <v>35</v>
      </c>
      <c r="H112" s="62">
        <v>1</v>
      </c>
      <c r="I112" s="62"/>
      <c r="J112" s="62"/>
      <c r="K112" s="115"/>
      <c r="L112" s="66"/>
      <c r="M112" s="116"/>
      <c r="N112" s="62"/>
      <c r="O112" s="117"/>
      <c r="P112" s="60">
        <f t="shared" si="4"/>
        <v>1</v>
      </c>
      <c r="Q112" s="115"/>
      <c r="R112" s="62"/>
      <c r="S112" s="116"/>
      <c r="T112" s="62"/>
      <c r="U112" s="86"/>
    </row>
    <row r="113" spans="3:21">
      <c r="C113" s="62"/>
      <c r="D113" s="62"/>
      <c r="E113" s="62"/>
      <c r="F113" s="62"/>
      <c r="G113" s="62" t="s">
        <v>36</v>
      </c>
      <c r="H113" s="62">
        <v>0</v>
      </c>
      <c r="I113" s="62"/>
      <c r="J113" s="62"/>
      <c r="K113" s="115"/>
      <c r="L113" s="66"/>
      <c r="M113" s="116"/>
      <c r="N113" s="62"/>
      <c r="O113" s="117"/>
      <c r="P113" s="60">
        <f t="shared" si="4"/>
        <v>0</v>
      </c>
      <c r="Q113" s="115"/>
      <c r="R113" s="62"/>
      <c r="S113" s="116"/>
      <c r="T113" s="62"/>
      <c r="U113" s="86"/>
    </row>
    <row r="114" spans="3:21">
      <c r="C114" s="62"/>
      <c r="D114" s="62"/>
      <c r="E114" s="62"/>
      <c r="F114" s="62"/>
      <c r="G114" s="62" t="s">
        <v>44</v>
      </c>
      <c r="H114" s="62">
        <v>0</v>
      </c>
      <c r="I114" s="62"/>
      <c r="J114" s="62"/>
      <c r="K114" s="115"/>
      <c r="L114" s="66"/>
      <c r="M114" s="116"/>
      <c r="N114" s="62"/>
      <c r="O114" s="117"/>
      <c r="P114" s="60">
        <f t="shared" si="4"/>
        <v>0</v>
      </c>
      <c r="Q114" s="115"/>
      <c r="R114" s="62"/>
      <c r="S114" s="116"/>
      <c r="T114" s="62"/>
      <c r="U114" s="86"/>
    </row>
    <row r="115" spans="3:21">
      <c r="C115" s="62"/>
      <c r="D115" s="62"/>
      <c r="E115" s="62"/>
      <c r="F115" s="62"/>
      <c r="G115" s="62" t="s">
        <v>45</v>
      </c>
      <c r="H115" s="62">
        <v>0</v>
      </c>
      <c r="I115" s="62"/>
      <c r="J115" s="62"/>
      <c r="K115" s="115"/>
      <c r="L115" s="66"/>
      <c r="M115" s="116"/>
      <c r="N115" s="62"/>
      <c r="O115" s="117"/>
      <c r="P115" s="60">
        <f t="shared" si="4"/>
        <v>0</v>
      </c>
      <c r="Q115" s="115"/>
      <c r="R115" s="62"/>
      <c r="S115" s="116"/>
      <c r="T115" s="62"/>
      <c r="U115" s="86"/>
    </row>
    <row r="116" spans="3:21">
      <c r="C116" s="62"/>
      <c r="D116" s="62" t="s">
        <v>95</v>
      </c>
      <c r="E116" s="62">
        <v>5</v>
      </c>
      <c r="F116" s="62" t="s">
        <v>582</v>
      </c>
      <c r="G116" s="62" t="s">
        <v>32</v>
      </c>
      <c r="H116" s="62">
        <v>2</v>
      </c>
      <c r="I116" s="62"/>
      <c r="J116" s="62"/>
      <c r="K116" s="115">
        <f>COUNTIF(H116:H121,"&gt;0")/COUNT(H116:H121)</f>
        <v>0.33333333333333331</v>
      </c>
      <c r="L116" s="66"/>
      <c r="M116" s="116">
        <v>0</v>
      </c>
      <c r="N116" s="62"/>
      <c r="O116" s="115">
        <v>0</v>
      </c>
      <c r="P116" s="60">
        <f t="shared" si="4"/>
        <v>1</v>
      </c>
      <c r="Q116" s="115">
        <f>COUNTIF(P116:P121,"&gt;0")/COUNT(P116:P121)</f>
        <v>0.33333333333333331</v>
      </c>
      <c r="R116" s="62"/>
      <c r="S116" s="116">
        <v>1</v>
      </c>
      <c r="T116" s="62"/>
      <c r="U116" s="86"/>
    </row>
    <row r="117" spans="3:21">
      <c r="C117" s="62"/>
      <c r="D117" s="62"/>
      <c r="E117" s="62"/>
      <c r="F117" s="62"/>
      <c r="G117" s="62" t="s">
        <v>33</v>
      </c>
      <c r="H117" s="62">
        <v>1</v>
      </c>
      <c r="I117" s="62"/>
      <c r="J117" s="62"/>
      <c r="K117" s="115"/>
      <c r="L117" s="66"/>
      <c r="M117" s="116"/>
      <c r="N117" s="62"/>
      <c r="O117" s="115"/>
      <c r="P117" s="60">
        <f t="shared" si="4"/>
        <v>1</v>
      </c>
      <c r="Q117" s="115"/>
      <c r="R117" s="62"/>
      <c r="S117" s="116"/>
      <c r="T117" s="62"/>
      <c r="U117" s="86"/>
    </row>
    <row r="118" spans="3:21">
      <c r="C118" s="62"/>
      <c r="D118" s="62"/>
      <c r="E118" s="62"/>
      <c r="F118" s="62"/>
      <c r="G118" s="62" t="s">
        <v>34</v>
      </c>
      <c r="H118" s="62">
        <v>0</v>
      </c>
      <c r="I118" s="62"/>
      <c r="J118" s="62"/>
      <c r="K118" s="115"/>
      <c r="L118" s="66"/>
      <c r="M118" s="116"/>
      <c r="N118" s="62"/>
      <c r="O118" s="115"/>
      <c r="P118" s="60">
        <f t="shared" si="4"/>
        <v>0</v>
      </c>
      <c r="Q118" s="115"/>
      <c r="R118" s="62"/>
      <c r="S118" s="116"/>
      <c r="T118" s="62"/>
      <c r="U118" s="86"/>
    </row>
    <row r="119" spans="3:21">
      <c r="C119" s="62"/>
      <c r="D119" s="62"/>
      <c r="E119" s="62"/>
      <c r="F119" s="62"/>
      <c r="G119" s="62" t="s">
        <v>35</v>
      </c>
      <c r="H119" s="62">
        <v>0</v>
      </c>
      <c r="I119" s="62"/>
      <c r="J119" s="62"/>
      <c r="K119" s="115"/>
      <c r="L119" s="66"/>
      <c r="M119" s="116"/>
      <c r="N119" s="62"/>
      <c r="O119" s="115"/>
      <c r="P119" s="60">
        <f t="shared" si="4"/>
        <v>0</v>
      </c>
      <c r="Q119" s="115"/>
      <c r="R119" s="62"/>
      <c r="S119" s="116"/>
      <c r="T119" s="62"/>
      <c r="U119" s="86"/>
    </row>
    <row r="120" spans="3:21">
      <c r="C120" s="62"/>
      <c r="D120" s="62"/>
      <c r="E120" s="62"/>
      <c r="F120" s="62"/>
      <c r="G120" s="62" t="s">
        <v>36</v>
      </c>
      <c r="H120" s="62">
        <v>0</v>
      </c>
      <c r="I120" s="62"/>
      <c r="J120" s="62"/>
      <c r="K120" s="115"/>
      <c r="L120" s="66"/>
      <c r="M120" s="116"/>
      <c r="N120" s="62"/>
      <c r="O120" s="115"/>
      <c r="P120" s="60">
        <f t="shared" si="4"/>
        <v>0</v>
      </c>
      <c r="Q120" s="115"/>
      <c r="R120" s="62"/>
      <c r="S120" s="116"/>
      <c r="T120" s="62"/>
      <c r="U120" s="86"/>
    </row>
    <row r="121" spans="3:21">
      <c r="C121" s="62"/>
      <c r="D121" s="62"/>
      <c r="E121" s="62"/>
      <c r="F121" s="62"/>
      <c r="G121" s="62" t="s">
        <v>44</v>
      </c>
      <c r="H121" s="62">
        <v>0</v>
      </c>
      <c r="I121" s="62"/>
      <c r="J121" s="62"/>
      <c r="K121" s="115"/>
      <c r="L121" s="66"/>
      <c r="M121" s="116"/>
      <c r="N121" s="62"/>
      <c r="O121" s="115"/>
      <c r="P121" s="60">
        <f t="shared" si="4"/>
        <v>0</v>
      </c>
      <c r="Q121" s="115"/>
      <c r="R121" s="62"/>
      <c r="S121" s="116"/>
      <c r="T121" s="62"/>
      <c r="U121" s="86"/>
    </row>
    <row r="122" spans="3:21">
      <c r="C122" s="62"/>
      <c r="D122" s="62"/>
      <c r="E122" s="62"/>
      <c r="F122" s="62"/>
      <c r="G122" s="62"/>
      <c r="H122" s="71">
        <f>SUM(H74:H121)</f>
        <v>41</v>
      </c>
      <c r="I122" s="62"/>
      <c r="J122" s="17" t="s">
        <v>39</v>
      </c>
      <c r="K122" s="19">
        <f>AVERAGEA(K74:K121)</f>
        <v>0.39</v>
      </c>
      <c r="L122" s="19">
        <f>SUMPRODUCT(K74:K121, E74:E121) / SUM( E74:E121)</f>
        <v>0.39076354679802955</v>
      </c>
      <c r="M122" s="17">
        <f>SUM(M74:M121)</f>
        <v>11</v>
      </c>
      <c r="N122" s="20"/>
      <c r="O122" s="28">
        <f>AVERAGE(O74:O121)</f>
        <v>0.15</v>
      </c>
      <c r="P122" s="17">
        <f>SUM(P74:P121)</f>
        <v>25</v>
      </c>
      <c r="Q122" s="19">
        <f>AVERAGEA(Q74:Q121)</f>
        <v>0.38666666666666666</v>
      </c>
      <c r="R122" s="17"/>
      <c r="S122" s="17">
        <f>SUM(S74:S121)/COUNTA(S74:S121)</f>
        <v>1</v>
      </c>
      <c r="T122" s="17">
        <f>SUMPRODUCT(S45:S73, E45:E73) / SUM( E45:E73)</f>
        <v>1</v>
      </c>
    </row>
    <row r="123" spans="3:21">
      <c r="C123" s="62"/>
      <c r="D123" s="62"/>
      <c r="E123" s="62"/>
      <c r="F123" s="62"/>
      <c r="G123" s="62"/>
      <c r="H123" s="62"/>
      <c r="I123" s="62"/>
      <c r="J123" s="62"/>
      <c r="K123" s="66"/>
      <c r="L123" s="66"/>
      <c r="M123" s="62"/>
      <c r="N123" s="62"/>
      <c r="O123" s="66"/>
      <c r="P123" s="62"/>
      <c r="Q123" s="66"/>
      <c r="R123" s="62"/>
      <c r="S123" s="62"/>
      <c r="T123" s="62"/>
    </row>
    <row r="124" spans="3:21">
      <c r="C124" s="62"/>
      <c r="D124" s="62"/>
      <c r="E124" s="62"/>
      <c r="F124" s="62"/>
      <c r="G124" s="62"/>
      <c r="H124" s="62"/>
      <c r="I124" s="62"/>
      <c r="J124" s="62"/>
      <c r="K124" s="66"/>
      <c r="L124" s="66"/>
      <c r="M124" s="62"/>
      <c r="N124" s="62"/>
      <c r="O124" s="66"/>
      <c r="P124" s="62"/>
      <c r="Q124" s="66"/>
      <c r="R124" s="62"/>
      <c r="S124" s="62"/>
      <c r="T124" s="62"/>
    </row>
    <row r="125" spans="3:21">
      <c r="C125" s="62"/>
      <c r="D125" s="62"/>
      <c r="E125" s="62"/>
      <c r="F125" s="62"/>
      <c r="G125" s="62"/>
      <c r="H125" s="62"/>
      <c r="I125" s="62"/>
      <c r="J125" s="62"/>
      <c r="K125" s="66"/>
      <c r="L125" s="66"/>
      <c r="M125" s="62"/>
      <c r="N125" s="62"/>
      <c r="O125" s="66"/>
      <c r="P125" s="62"/>
      <c r="Q125" s="66"/>
      <c r="R125" s="62"/>
      <c r="S125" s="62"/>
      <c r="T125" s="62"/>
    </row>
    <row r="126" spans="3:21">
      <c r="C126" s="62"/>
      <c r="D126" s="62"/>
      <c r="E126" s="62"/>
      <c r="F126" s="62"/>
      <c r="G126" s="62"/>
      <c r="H126" s="62"/>
      <c r="I126" s="62"/>
      <c r="J126" s="62"/>
      <c r="K126" s="66"/>
      <c r="L126" s="66"/>
      <c r="M126" s="62"/>
      <c r="N126" s="62"/>
      <c r="O126" s="66"/>
      <c r="P126" s="62"/>
      <c r="Q126" s="66"/>
      <c r="R126" s="62"/>
      <c r="S126" s="62"/>
      <c r="T126" s="62"/>
    </row>
    <row r="127" spans="3:21">
      <c r="C127" s="62"/>
      <c r="D127" s="62"/>
      <c r="E127" s="62"/>
      <c r="F127" s="62"/>
      <c r="G127" s="62"/>
      <c r="H127" s="62"/>
      <c r="I127" s="62"/>
      <c r="J127" s="62"/>
      <c r="K127" s="66"/>
      <c r="L127" s="66"/>
      <c r="M127" s="62"/>
      <c r="N127" s="62"/>
      <c r="O127" s="66"/>
      <c r="P127" s="62"/>
      <c r="Q127" s="66"/>
      <c r="R127" s="62"/>
      <c r="S127" s="62"/>
      <c r="T127" s="62"/>
    </row>
    <row r="128" spans="3:21">
      <c r="C128" s="62"/>
      <c r="D128" s="62"/>
      <c r="E128" s="62"/>
      <c r="F128" s="62"/>
      <c r="G128" s="62"/>
      <c r="H128" s="62"/>
      <c r="I128" s="62"/>
      <c r="J128" s="62"/>
      <c r="K128" s="66"/>
      <c r="L128" s="66"/>
      <c r="M128" s="62"/>
      <c r="N128" s="62"/>
      <c r="O128" s="66"/>
      <c r="P128" s="62"/>
      <c r="Q128" s="66"/>
      <c r="R128" s="62"/>
      <c r="S128" s="62"/>
      <c r="T128" s="62"/>
    </row>
    <row r="129" spans="3:20">
      <c r="C129" s="62"/>
      <c r="D129" s="62"/>
      <c r="E129" s="62"/>
      <c r="F129" s="62"/>
      <c r="G129" s="62"/>
      <c r="H129" s="62"/>
      <c r="I129" s="62"/>
      <c r="J129" s="62"/>
      <c r="K129" s="66"/>
      <c r="L129" s="66"/>
      <c r="M129" s="62"/>
      <c r="N129" s="62"/>
      <c r="O129" s="66"/>
      <c r="P129" s="62"/>
      <c r="Q129" s="66"/>
      <c r="R129" s="62"/>
      <c r="S129" s="62"/>
      <c r="T129" s="62"/>
    </row>
    <row r="130" spans="3:20">
      <c r="C130" s="62"/>
      <c r="D130" s="62"/>
      <c r="E130" s="62"/>
      <c r="F130" s="62"/>
      <c r="G130" s="62"/>
      <c r="H130" s="62"/>
      <c r="I130" s="62"/>
      <c r="J130" s="62"/>
      <c r="K130" s="66"/>
      <c r="L130" s="66"/>
      <c r="M130" s="62"/>
      <c r="N130" s="62"/>
      <c r="O130" s="66"/>
      <c r="P130" s="62"/>
      <c r="Q130" s="66"/>
      <c r="R130" s="62"/>
      <c r="S130" s="62"/>
      <c r="T130" s="62"/>
    </row>
    <row r="131" spans="3:20">
      <c r="C131" s="62"/>
      <c r="D131" s="62"/>
      <c r="E131" s="62"/>
      <c r="F131" s="62"/>
      <c r="G131" s="62"/>
      <c r="H131" s="62"/>
      <c r="I131" s="62"/>
      <c r="J131" s="62"/>
      <c r="K131" s="62"/>
      <c r="L131" s="62"/>
      <c r="M131" s="62"/>
      <c r="N131" s="62"/>
      <c r="O131" s="66"/>
      <c r="P131" s="62"/>
      <c r="Q131" s="62"/>
      <c r="R131" s="62"/>
      <c r="S131" s="62"/>
      <c r="T131" s="62"/>
    </row>
    <row r="132" spans="3:20">
      <c r="C132" s="62"/>
      <c r="D132" s="62"/>
      <c r="E132" s="62"/>
      <c r="F132" s="62"/>
      <c r="G132" s="62"/>
      <c r="H132" s="62"/>
      <c r="I132" s="62"/>
      <c r="J132" s="62"/>
      <c r="K132" s="62"/>
      <c r="L132" s="62"/>
      <c r="M132" s="62"/>
      <c r="N132" s="62"/>
      <c r="O132" s="66"/>
      <c r="P132" s="62"/>
      <c r="Q132" s="62"/>
      <c r="R132" s="62"/>
      <c r="S132" s="62"/>
      <c r="T132" s="62"/>
    </row>
    <row r="133" spans="3:20">
      <c r="C133" s="62"/>
      <c r="D133" s="62"/>
      <c r="E133" s="62"/>
      <c r="F133" s="62"/>
      <c r="G133" s="62"/>
      <c r="H133" s="62"/>
      <c r="I133" s="62"/>
      <c r="J133" s="62"/>
      <c r="K133" s="62"/>
      <c r="L133" s="62"/>
      <c r="M133" s="62"/>
      <c r="N133" s="62"/>
      <c r="O133" s="66"/>
      <c r="P133" s="62"/>
      <c r="Q133" s="62"/>
      <c r="R133" s="62"/>
      <c r="S133" s="62"/>
      <c r="T133" s="62"/>
    </row>
    <row r="134" spans="3:20">
      <c r="C134" s="62"/>
      <c r="D134" s="62"/>
      <c r="E134" s="62"/>
      <c r="F134" s="62"/>
      <c r="G134" s="62"/>
      <c r="H134" s="62"/>
      <c r="I134" s="62"/>
      <c r="J134" s="62"/>
      <c r="K134" s="62"/>
      <c r="L134" s="62"/>
      <c r="M134" s="62"/>
      <c r="N134" s="62"/>
      <c r="O134" s="66"/>
      <c r="P134" s="62"/>
      <c r="Q134" s="62"/>
      <c r="R134" s="62"/>
      <c r="S134" s="62"/>
      <c r="T134" s="62"/>
    </row>
    <row r="135" spans="3:20">
      <c r="C135" s="62"/>
      <c r="D135" s="62"/>
      <c r="E135" s="62"/>
      <c r="F135" s="62"/>
      <c r="G135" s="62"/>
      <c r="H135" s="62"/>
      <c r="I135" s="62"/>
      <c r="J135" s="62"/>
      <c r="K135" s="62"/>
      <c r="L135" s="62"/>
      <c r="M135" s="62"/>
      <c r="N135" s="62"/>
      <c r="O135" s="66"/>
      <c r="P135" s="62"/>
      <c r="Q135" s="62"/>
      <c r="R135" s="62"/>
      <c r="S135" s="62"/>
      <c r="T135" s="62"/>
    </row>
    <row r="136" spans="3:20">
      <c r="C136" s="62"/>
      <c r="D136" s="62"/>
      <c r="E136" s="62"/>
      <c r="F136" s="62"/>
      <c r="G136" s="62"/>
      <c r="H136" s="62"/>
      <c r="I136" s="62"/>
      <c r="J136" s="62"/>
      <c r="K136" s="62"/>
      <c r="L136" s="62"/>
      <c r="M136" s="62"/>
      <c r="N136" s="62"/>
      <c r="O136" s="66"/>
      <c r="P136" s="62"/>
      <c r="Q136" s="62"/>
      <c r="R136" s="62"/>
      <c r="S136" s="62"/>
      <c r="T136" s="62"/>
    </row>
    <row r="137" spans="3:20">
      <c r="C137" s="62"/>
      <c r="D137" s="62"/>
      <c r="E137" s="62"/>
      <c r="F137" s="62"/>
      <c r="G137" s="62"/>
      <c r="H137" s="62"/>
      <c r="I137" s="62"/>
      <c r="J137" s="62"/>
      <c r="K137" s="62"/>
      <c r="L137" s="62"/>
      <c r="M137" s="62"/>
      <c r="N137" s="62"/>
      <c r="O137" s="66"/>
      <c r="P137" s="62"/>
      <c r="Q137" s="62"/>
      <c r="R137" s="62"/>
      <c r="S137" s="62"/>
      <c r="T137" s="62"/>
    </row>
    <row r="138" spans="3:20">
      <c r="C138" s="62"/>
      <c r="D138" s="62"/>
      <c r="E138" s="62"/>
      <c r="F138" s="62"/>
      <c r="G138" s="62"/>
      <c r="H138" s="62"/>
      <c r="I138" s="62"/>
      <c r="J138" s="62"/>
      <c r="K138" s="62"/>
      <c r="L138" s="62"/>
      <c r="M138" s="62"/>
      <c r="N138" s="62"/>
      <c r="O138" s="66"/>
      <c r="P138" s="62"/>
      <c r="Q138" s="62"/>
      <c r="R138" s="62"/>
      <c r="S138" s="62"/>
      <c r="T138" s="62"/>
    </row>
    <row r="139" spans="3:20">
      <c r="C139" s="62"/>
      <c r="D139" s="62"/>
      <c r="E139" s="62"/>
      <c r="F139" s="62"/>
      <c r="G139" s="62"/>
      <c r="H139" s="62"/>
      <c r="I139" s="62"/>
      <c r="J139" s="62"/>
      <c r="K139" s="62"/>
      <c r="L139" s="62"/>
      <c r="M139" s="62"/>
      <c r="N139" s="62"/>
      <c r="O139" s="66"/>
      <c r="P139" s="62"/>
      <c r="Q139" s="62"/>
      <c r="R139" s="62"/>
      <c r="S139" s="62"/>
      <c r="T139" s="62"/>
    </row>
    <row r="140" spans="3:20">
      <c r="C140" s="62"/>
      <c r="D140" s="62"/>
      <c r="E140" s="62"/>
      <c r="F140" s="62"/>
      <c r="G140" s="62"/>
      <c r="H140" s="62"/>
      <c r="I140" s="62"/>
      <c r="J140" s="62"/>
      <c r="K140" s="62"/>
      <c r="L140" s="62"/>
      <c r="M140" s="62"/>
      <c r="N140" s="62"/>
      <c r="O140" s="66"/>
      <c r="P140" s="62"/>
      <c r="Q140" s="62"/>
      <c r="R140" s="62"/>
      <c r="S140" s="62"/>
      <c r="T140" s="62"/>
    </row>
    <row r="141" spans="3:20">
      <c r="C141" s="62"/>
      <c r="D141" s="62"/>
      <c r="E141" s="62"/>
      <c r="F141" s="62"/>
      <c r="G141" s="62"/>
      <c r="H141" s="62"/>
      <c r="I141" s="62"/>
      <c r="J141" s="62"/>
      <c r="K141" s="62"/>
      <c r="L141" s="62"/>
      <c r="M141" s="62"/>
      <c r="N141" s="62"/>
      <c r="O141" s="62"/>
      <c r="P141" s="62"/>
      <c r="Q141" s="62"/>
      <c r="R141" s="62"/>
      <c r="S141" s="62"/>
      <c r="T141" s="62"/>
    </row>
    <row r="142" spans="3:20">
      <c r="C142" s="62"/>
      <c r="D142" s="62"/>
      <c r="E142" s="62"/>
      <c r="F142" s="62"/>
      <c r="G142" s="62"/>
      <c r="H142" s="62"/>
      <c r="I142" s="62"/>
      <c r="J142" s="62"/>
      <c r="K142" s="62"/>
      <c r="L142" s="62"/>
      <c r="M142" s="62"/>
      <c r="N142" s="62"/>
      <c r="O142" s="62"/>
      <c r="P142" s="62"/>
      <c r="Q142" s="62"/>
      <c r="R142" s="62"/>
      <c r="S142" s="62"/>
      <c r="T142" s="62"/>
    </row>
    <row r="143" spans="3:20">
      <c r="C143" s="62"/>
      <c r="D143" s="62"/>
      <c r="E143" s="62"/>
      <c r="F143" s="62"/>
      <c r="G143" s="62"/>
      <c r="H143" s="62"/>
      <c r="I143" s="62"/>
      <c r="J143" s="62"/>
      <c r="K143" s="62"/>
      <c r="L143" s="62"/>
      <c r="M143" s="62"/>
      <c r="N143" s="62"/>
      <c r="O143" s="62"/>
      <c r="P143" s="62"/>
      <c r="Q143" s="62"/>
      <c r="R143" s="62"/>
      <c r="S143" s="62"/>
      <c r="T143" s="62"/>
    </row>
    <row r="144" spans="3:20">
      <c r="C144" s="62"/>
      <c r="D144" s="62"/>
      <c r="E144" s="62"/>
      <c r="F144" s="62"/>
      <c r="G144" s="62"/>
      <c r="H144" s="62"/>
      <c r="I144" s="62"/>
      <c r="J144" s="62"/>
      <c r="K144" s="62"/>
      <c r="L144" s="62"/>
      <c r="M144" s="62"/>
      <c r="N144" s="62"/>
      <c r="O144" s="62"/>
      <c r="P144" s="62"/>
      <c r="Q144" s="62"/>
      <c r="R144" s="62"/>
      <c r="S144" s="62"/>
      <c r="T144" s="62"/>
    </row>
    <row r="145" spans="3:20">
      <c r="C145" s="62"/>
      <c r="D145" s="62"/>
      <c r="E145" s="62"/>
      <c r="F145" s="62"/>
      <c r="G145" s="62"/>
      <c r="H145" s="62"/>
      <c r="I145" s="62"/>
      <c r="J145" s="62"/>
      <c r="K145" s="62"/>
      <c r="L145" s="62"/>
      <c r="M145" s="62"/>
      <c r="N145" s="62"/>
      <c r="O145" s="62"/>
      <c r="P145" s="62"/>
      <c r="Q145" s="62"/>
      <c r="R145" s="62"/>
      <c r="S145" s="62"/>
      <c r="T145" s="62"/>
    </row>
    <row r="146" spans="3:20">
      <c r="C146" s="62"/>
      <c r="D146" s="62"/>
      <c r="E146" s="62"/>
      <c r="F146" s="62"/>
      <c r="G146" s="62"/>
      <c r="H146" s="62"/>
      <c r="I146" s="62"/>
      <c r="J146" s="62"/>
      <c r="K146" s="62"/>
      <c r="L146" s="62"/>
      <c r="M146" s="62"/>
      <c r="N146" s="62"/>
      <c r="O146" s="62"/>
      <c r="P146" s="62"/>
      <c r="Q146" s="62"/>
      <c r="R146" s="62"/>
      <c r="S146" s="62"/>
      <c r="T146" s="62"/>
    </row>
    <row r="147" spans="3:20">
      <c r="C147" s="62"/>
      <c r="D147" s="62"/>
      <c r="E147" s="62"/>
      <c r="F147" s="62"/>
      <c r="G147" s="62"/>
      <c r="H147" s="62"/>
      <c r="I147" s="62"/>
      <c r="J147" s="62"/>
      <c r="K147" s="62"/>
      <c r="L147" s="62"/>
      <c r="M147" s="62"/>
      <c r="N147" s="62"/>
      <c r="O147" s="62"/>
      <c r="P147" s="62"/>
      <c r="Q147" s="62"/>
      <c r="R147" s="62"/>
      <c r="S147" s="62"/>
      <c r="T147" s="62"/>
    </row>
    <row r="148" spans="3:20">
      <c r="C148" s="62"/>
      <c r="D148" s="62"/>
      <c r="E148" s="62"/>
      <c r="F148" s="62"/>
      <c r="G148" s="62"/>
      <c r="H148" s="62"/>
      <c r="I148" s="62"/>
      <c r="J148" s="62"/>
      <c r="K148" s="62"/>
      <c r="L148" s="62"/>
      <c r="M148" s="62"/>
      <c r="N148" s="62"/>
      <c r="O148" s="62"/>
      <c r="P148" s="62"/>
      <c r="Q148" s="62"/>
      <c r="R148" s="62"/>
      <c r="S148" s="62"/>
      <c r="T148" s="62"/>
    </row>
    <row r="149" spans="3:20">
      <c r="C149" s="62"/>
      <c r="D149" s="62"/>
      <c r="E149" s="62"/>
      <c r="F149" s="62"/>
      <c r="G149" s="62"/>
      <c r="H149" s="62"/>
      <c r="I149" s="62"/>
      <c r="J149" s="62"/>
      <c r="K149" s="62"/>
      <c r="L149" s="62"/>
      <c r="M149" s="62"/>
      <c r="N149" s="62"/>
      <c r="O149" s="62"/>
      <c r="P149" s="62"/>
      <c r="Q149" s="62"/>
      <c r="R149" s="62"/>
      <c r="S149" s="62"/>
      <c r="T149" s="62"/>
    </row>
    <row r="150" spans="3:20">
      <c r="C150" s="62"/>
      <c r="D150" s="62"/>
      <c r="E150" s="62"/>
      <c r="F150" s="62"/>
      <c r="G150" s="62"/>
      <c r="H150" s="62"/>
      <c r="I150" s="62"/>
      <c r="J150" s="62"/>
      <c r="K150" s="62"/>
      <c r="L150" s="62"/>
      <c r="M150" s="62"/>
      <c r="N150" s="62"/>
      <c r="O150" s="62"/>
      <c r="P150" s="62"/>
      <c r="Q150" s="62"/>
      <c r="R150" s="62"/>
      <c r="S150" s="62"/>
      <c r="T150" s="62"/>
    </row>
    <row r="151" spans="3:20">
      <c r="C151" s="62"/>
      <c r="D151" s="62"/>
      <c r="E151" s="62"/>
      <c r="F151" s="62"/>
      <c r="G151" s="62"/>
      <c r="H151" s="62"/>
      <c r="I151" s="62"/>
      <c r="J151" s="62"/>
      <c r="K151" s="62"/>
      <c r="L151" s="62"/>
      <c r="M151" s="62"/>
      <c r="N151" s="62"/>
      <c r="O151" s="62"/>
      <c r="P151" s="62"/>
      <c r="Q151" s="62"/>
      <c r="R151" s="62"/>
      <c r="S151" s="62"/>
      <c r="T151" s="62"/>
    </row>
    <row r="152" spans="3:20">
      <c r="C152" s="62"/>
      <c r="D152" s="62"/>
      <c r="E152" s="62"/>
      <c r="F152" s="62"/>
      <c r="G152" s="62"/>
      <c r="H152" s="62"/>
      <c r="I152" s="62"/>
      <c r="J152" s="62"/>
      <c r="K152" s="62"/>
      <c r="L152" s="62"/>
      <c r="M152" s="62"/>
      <c r="N152" s="62"/>
      <c r="O152" s="62"/>
      <c r="P152" s="62"/>
      <c r="Q152" s="62"/>
      <c r="R152" s="62"/>
      <c r="S152" s="62"/>
      <c r="T152" s="62"/>
    </row>
    <row r="153" spans="3:20">
      <c r="C153" s="62"/>
      <c r="D153" s="62"/>
      <c r="E153" s="62"/>
      <c r="F153" s="62"/>
      <c r="G153" s="62"/>
      <c r="H153" s="62"/>
      <c r="I153" s="62"/>
      <c r="J153" s="62"/>
      <c r="K153" s="62"/>
      <c r="L153" s="62"/>
      <c r="M153" s="62"/>
      <c r="N153" s="62"/>
      <c r="O153" s="62"/>
      <c r="P153" s="62"/>
      <c r="Q153" s="62"/>
      <c r="R153" s="62"/>
      <c r="S153" s="62"/>
      <c r="T153" s="62"/>
    </row>
    <row r="154" spans="3:20">
      <c r="C154" s="62"/>
      <c r="D154" s="62"/>
      <c r="E154" s="62"/>
      <c r="F154" s="62"/>
      <c r="G154" s="62"/>
      <c r="H154" s="62"/>
      <c r="I154" s="62"/>
      <c r="J154" s="62"/>
      <c r="K154" s="62"/>
      <c r="L154" s="62"/>
      <c r="M154" s="62"/>
      <c r="N154" s="62"/>
      <c r="O154" s="62"/>
      <c r="P154" s="62"/>
      <c r="Q154" s="62"/>
      <c r="R154" s="62"/>
      <c r="S154" s="62"/>
      <c r="T154" s="62"/>
    </row>
    <row r="155" spans="3:20">
      <c r="C155" s="62"/>
      <c r="D155" s="62"/>
      <c r="E155" s="62"/>
      <c r="F155" s="62"/>
      <c r="G155" s="62"/>
      <c r="H155" s="62"/>
      <c r="I155" s="62"/>
      <c r="J155" s="62"/>
      <c r="K155" s="62"/>
      <c r="L155" s="62"/>
      <c r="M155" s="62"/>
      <c r="N155" s="62"/>
      <c r="O155" s="62"/>
      <c r="P155" s="62"/>
      <c r="Q155" s="62"/>
      <c r="R155" s="62"/>
      <c r="S155" s="62"/>
      <c r="T155" s="62"/>
    </row>
    <row r="156" spans="3:20">
      <c r="C156" s="62"/>
      <c r="D156" s="62"/>
      <c r="E156" s="62"/>
      <c r="F156" s="62"/>
      <c r="G156" s="62"/>
      <c r="H156" s="62"/>
      <c r="I156" s="62"/>
      <c r="J156" s="62"/>
      <c r="K156" s="62"/>
      <c r="L156" s="62"/>
      <c r="M156" s="62"/>
      <c r="N156" s="62"/>
      <c r="O156" s="62"/>
      <c r="P156" s="62"/>
      <c r="Q156" s="62"/>
      <c r="R156" s="62"/>
      <c r="S156" s="62"/>
      <c r="T156" s="62"/>
    </row>
    <row r="157" spans="3:20">
      <c r="C157" s="62"/>
      <c r="D157" s="62"/>
      <c r="E157" s="62"/>
      <c r="F157" s="62"/>
      <c r="G157" s="62"/>
      <c r="H157" s="62"/>
      <c r="I157" s="62"/>
      <c r="J157" s="62"/>
      <c r="K157" s="62"/>
      <c r="L157" s="62"/>
      <c r="M157" s="62"/>
      <c r="N157" s="62"/>
      <c r="O157" s="62"/>
      <c r="P157" s="62"/>
      <c r="Q157" s="62"/>
      <c r="R157" s="62"/>
      <c r="S157" s="62"/>
      <c r="T157" s="62"/>
    </row>
    <row r="158" spans="3:20">
      <c r="C158" s="62"/>
      <c r="D158" s="62"/>
      <c r="E158" s="62"/>
      <c r="F158" s="62"/>
      <c r="G158" s="62"/>
      <c r="H158" s="62"/>
      <c r="I158" s="62"/>
      <c r="J158" s="62"/>
      <c r="K158" s="62"/>
      <c r="L158" s="62"/>
      <c r="M158" s="62"/>
      <c r="N158" s="62"/>
      <c r="O158" s="62"/>
      <c r="P158" s="62"/>
      <c r="Q158" s="62"/>
      <c r="R158" s="62"/>
      <c r="S158" s="62"/>
      <c r="T158" s="62"/>
    </row>
    <row r="159" spans="3:20">
      <c r="C159" s="62"/>
      <c r="D159" s="62"/>
      <c r="E159" s="62"/>
      <c r="F159" s="62"/>
      <c r="G159" s="62"/>
      <c r="H159" s="62"/>
      <c r="I159" s="62"/>
      <c r="J159" s="62"/>
      <c r="K159" s="62"/>
      <c r="L159" s="62"/>
      <c r="M159" s="62"/>
      <c r="N159" s="62"/>
      <c r="O159" s="62"/>
      <c r="P159" s="62"/>
      <c r="Q159" s="62"/>
      <c r="R159" s="62"/>
      <c r="S159" s="62"/>
      <c r="T159" s="62"/>
    </row>
    <row r="160" spans="3:20">
      <c r="C160" s="62"/>
      <c r="D160" s="62"/>
      <c r="E160" s="62"/>
      <c r="F160" s="62"/>
      <c r="G160" s="62"/>
      <c r="H160" s="62"/>
      <c r="I160" s="62"/>
      <c r="J160" s="62"/>
      <c r="K160" s="62"/>
      <c r="L160" s="62"/>
      <c r="M160" s="62"/>
      <c r="N160" s="62"/>
      <c r="O160" s="62"/>
      <c r="P160" s="62"/>
      <c r="Q160" s="62"/>
      <c r="R160" s="62"/>
      <c r="S160" s="62"/>
      <c r="T160" s="62"/>
    </row>
    <row r="161" spans="3:20">
      <c r="C161" s="62"/>
      <c r="D161" s="62"/>
      <c r="E161" s="62"/>
      <c r="F161" s="62"/>
      <c r="G161" s="62"/>
      <c r="H161" s="62"/>
      <c r="I161" s="62"/>
      <c r="J161" s="62"/>
      <c r="K161" s="62"/>
      <c r="L161" s="62"/>
      <c r="M161" s="62"/>
      <c r="N161" s="62"/>
      <c r="O161" s="62"/>
      <c r="P161" s="62"/>
      <c r="Q161" s="62"/>
      <c r="R161" s="62"/>
      <c r="S161" s="62"/>
      <c r="T161" s="62"/>
    </row>
    <row r="162" spans="3:20">
      <c r="C162" s="62"/>
      <c r="D162" s="62"/>
      <c r="E162" s="62"/>
      <c r="F162" s="62"/>
      <c r="G162" s="62"/>
      <c r="H162" s="62"/>
      <c r="I162" s="62"/>
      <c r="J162" s="62"/>
      <c r="K162" s="62"/>
      <c r="L162" s="62"/>
      <c r="M162" s="62"/>
      <c r="N162" s="62"/>
      <c r="O162" s="62"/>
      <c r="P162" s="62"/>
      <c r="Q162" s="62"/>
      <c r="R162" s="62"/>
      <c r="S162" s="62"/>
      <c r="T162" s="62"/>
    </row>
    <row r="163" spans="3:20">
      <c r="C163" s="62"/>
      <c r="D163" s="62"/>
      <c r="E163" s="62"/>
      <c r="F163" s="62"/>
      <c r="G163" s="62"/>
      <c r="H163" s="62"/>
      <c r="I163" s="62"/>
      <c r="J163" s="62"/>
      <c r="K163" s="62"/>
      <c r="L163" s="62"/>
      <c r="M163" s="62"/>
      <c r="N163" s="62"/>
      <c r="O163" s="62"/>
      <c r="P163" s="62"/>
      <c r="Q163" s="62"/>
      <c r="R163" s="62"/>
      <c r="S163" s="62"/>
      <c r="T163" s="62"/>
    </row>
    <row r="164" spans="3:20">
      <c r="C164" s="62"/>
      <c r="D164" s="62"/>
      <c r="E164" s="62"/>
      <c r="F164" s="62"/>
      <c r="G164" s="62"/>
      <c r="H164" s="62"/>
      <c r="I164" s="62"/>
      <c r="J164" s="62"/>
      <c r="K164" s="62"/>
      <c r="L164" s="62"/>
      <c r="M164" s="62"/>
      <c r="N164" s="62"/>
      <c r="O164" s="62"/>
      <c r="P164" s="62"/>
      <c r="Q164" s="62"/>
      <c r="R164" s="62"/>
      <c r="S164" s="62"/>
      <c r="T164" s="62"/>
    </row>
    <row r="165" spans="3:20">
      <c r="C165" s="62"/>
      <c r="D165" s="62"/>
      <c r="E165" s="62"/>
      <c r="F165" s="62"/>
      <c r="G165" s="62"/>
      <c r="H165" s="62"/>
      <c r="I165" s="62"/>
      <c r="J165" s="62"/>
      <c r="K165" s="62"/>
      <c r="L165" s="62"/>
      <c r="M165" s="62"/>
      <c r="N165" s="62"/>
      <c r="O165" s="62"/>
      <c r="P165" s="62"/>
      <c r="Q165" s="62"/>
      <c r="R165" s="62"/>
      <c r="S165" s="62"/>
      <c r="T165" s="62"/>
    </row>
    <row r="166" spans="3:20">
      <c r="C166" s="62"/>
      <c r="D166" s="62"/>
      <c r="E166" s="62"/>
      <c r="F166" s="62"/>
      <c r="G166" s="62"/>
      <c r="H166" s="62"/>
      <c r="I166" s="62"/>
      <c r="J166" s="62"/>
      <c r="K166" s="62"/>
      <c r="L166" s="62"/>
      <c r="M166" s="62"/>
      <c r="N166" s="62"/>
      <c r="O166" s="62"/>
      <c r="P166" s="62"/>
      <c r="Q166" s="62"/>
      <c r="R166" s="62"/>
      <c r="S166" s="62"/>
      <c r="T166" s="62"/>
    </row>
    <row r="167" spans="3:20">
      <c r="C167" s="62"/>
      <c r="D167" s="62"/>
      <c r="E167" s="62"/>
      <c r="F167" s="62"/>
      <c r="G167" s="62"/>
      <c r="H167" s="62"/>
      <c r="I167" s="62"/>
      <c r="J167" s="62"/>
      <c r="K167" s="62"/>
      <c r="L167" s="62"/>
      <c r="M167" s="62"/>
      <c r="N167" s="62"/>
      <c r="O167" s="62"/>
      <c r="P167" s="62"/>
      <c r="Q167" s="62"/>
      <c r="R167" s="62"/>
      <c r="S167" s="62"/>
      <c r="T167" s="62"/>
    </row>
    <row r="168" spans="3:20">
      <c r="C168" s="62"/>
      <c r="D168" s="62"/>
      <c r="E168" s="62"/>
      <c r="F168" s="62"/>
      <c r="G168" s="62"/>
      <c r="H168" s="62"/>
      <c r="I168" s="62"/>
      <c r="J168" s="62"/>
      <c r="K168" s="62"/>
      <c r="L168" s="62"/>
      <c r="M168" s="62"/>
      <c r="N168" s="62"/>
      <c r="O168" s="62"/>
      <c r="P168" s="62"/>
      <c r="Q168" s="62"/>
      <c r="R168" s="62"/>
      <c r="S168" s="62"/>
      <c r="T168" s="62"/>
    </row>
    <row r="169" spans="3:20">
      <c r="C169" s="62"/>
      <c r="D169" s="62"/>
      <c r="E169" s="62"/>
      <c r="F169" s="62"/>
      <c r="G169" s="62"/>
      <c r="H169" s="62"/>
      <c r="I169" s="62"/>
      <c r="J169" s="62"/>
      <c r="K169" s="62"/>
      <c r="L169" s="62"/>
      <c r="M169" s="62"/>
      <c r="N169" s="62"/>
      <c r="O169" s="62"/>
      <c r="P169" s="62"/>
      <c r="Q169" s="62"/>
      <c r="R169" s="62"/>
      <c r="S169" s="62"/>
      <c r="T169" s="62"/>
    </row>
    <row r="170" spans="3:20">
      <c r="C170" s="62"/>
      <c r="D170" s="62"/>
      <c r="E170" s="62"/>
      <c r="F170" s="62"/>
      <c r="G170" s="62"/>
      <c r="H170" s="62"/>
      <c r="I170" s="62"/>
      <c r="J170" s="62"/>
      <c r="K170" s="62"/>
      <c r="L170" s="62"/>
      <c r="M170" s="62"/>
      <c r="N170" s="62"/>
      <c r="O170" s="62"/>
      <c r="P170" s="62"/>
      <c r="Q170" s="62"/>
      <c r="R170" s="62"/>
      <c r="S170" s="62"/>
      <c r="T170" s="62"/>
    </row>
    <row r="171" spans="3:20">
      <c r="C171" s="62"/>
      <c r="D171" s="62"/>
      <c r="E171" s="62"/>
      <c r="F171" s="62"/>
      <c r="G171" s="62"/>
      <c r="H171" s="62"/>
      <c r="I171" s="62"/>
      <c r="J171" s="62"/>
      <c r="K171" s="62"/>
      <c r="L171" s="62"/>
      <c r="M171" s="62"/>
      <c r="N171" s="62"/>
      <c r="O171" s="62"/>
      <c r="P171" s="62"/>
      <c r="Q171" s="62"/>
      <c r="R171" s="62"/>
      <c r="S171" s="62"/>
      <c r="T171" s="62"/>
    </row>
    <row r="172" spans="3:20">
      <c r="C172" s="62"/>
      <c r="D172" s="62"/>
      <c r="E172" s="62"/>
      <c r="F172" s="62"/>
      <c r="G172" s="62"/>
      <c r="H172" s="62"/>
      <c r="I172" s="62"/>
      <c r="J172" s="62"/>
      <c r="K172" s="62"/>
      <c r="L172" s="62"/>
      <c r="M172" s="62"/>
      <c r="N172" s="62"/>
      <c r="O172" s="62"/>
      <c r="P172" s="62"/>
      <c r="Q172" s="62"/>
      <c r="R172" s="62"/>
      <c r="S172" s="62"/>
      <c r="T172" s="62"/>
    </row>
    <row r="173" spans="3:20">
      <c r="C173" s="62"/>
      <c r="D173" s="62"/>
      <c r="E173" s="62"/>
      <c r="F173" s="62"/>
      <c r="G173" s="62"/>
      <c r="H173" s="62"/>
      <c r="I173" s="62"/>
      <c r="J173" s="62"/>
      <c r="K173" s="62"/>
      <c r="L173" s="62"/>
      <c r="M173" s="62"/>
      <c r="N173" s="62"/>
      <c r="O173" s="62"/>
      <c r="P173" s="62"/>
      <c r="Q173" s="62"/>
      <c r="R173" s="62"/>
      <c r="S173" s="62"/>
      <c r="T173" s="62"/>
    </row>
    <row r="174" spans="3:20">
      <c r="C174" s="62"/>
      <c r="D174" s="62"/>
      <c r="E174" s="62"/>
      <c r="F174" s="62"/>
      <c r="G174" s="62"/>
      <c r="H174" s="62"/>
      <c r="I174" s="62"/>
      <c r="J174" s="62"/>
      <c r="K174" s="62"/>
      <c r="L174" s="62"/>
      <c r="M174" s="62"/>
      <c r="N174" s="62"/>
      <c r="O174" s="62"/>
      <c r="P174" s="62"/>
      <c r="Q174" s="62"/>
      <c r="R174" s="62"/>
      <c r="S174" s="62"/>
      <c r="T174" s="62"/>
    </row>
    <row r="175" spans="3:20">
      <c r="C175" s="62"/>
      <c r="D175" s="62"/>
      <c r="E175" s="62"/>
      <c r="F175" s="62"/>
      <c r="G175" s="62"/>
      <c r="H175" s="62"/>
      <c r="I175" s="62"/>
      <c r="J175" s="62"/>
      <c r="K175" s="62"/>
      <c r="L175" s="62"/>
      <c r="M175" s="62"/>
      <c r="N175" s="62"/>
      <c r="O175" s="62"/>
      <c r="P175" s="62"/>
      <c r="Q175" s="62"/>
      <c r="R175" s="62"/>
      <c r="S175" s="62"/>
      <c r="T175" s="62"/>
    </row>
    <row r="176" spans="3:20">
      <c r="C176" s="62"/>
      <c r="D176" s="62"/>
      <c r="E176" s="62"/>
      <c r="F176" s="62"/>
      <c r="G176" s="62"/>
      <c r="H176" s="62"/>
      <c r="I176" s="62"/>
      <c r="J176" s="62"/>
      <c r="K176" s="62"/>
      <c r="L176" s="62"/>
      <c r="M176" s="62"/>
      <c r="N176" s="62"/>
      <c r="O176" s="62"/>
      <c r="P176" s="62"/>
      <c r="Q176" s="62"/>
      <c r="R176" s="62"/>
      <c r="S176" s="62"/>
      <c r="T176" s="62"/>
    </row>
    <row r="177" spans="3:20">
      <c r="C177" s="62"/>
      <c r="D177" s="62"/>
      <c r="E177" s="62"/>
      <c r="F177" s="62"/>
      <c r="G177" s="62"/>
      <c r="H177" s="62"/>
      <c r="I177" s="62"/>
      <c r="J177" s="62"/>
      <c r="K177" s="62"/>
      <c r="L177" s="62"/>
      <c r="M177" s="62"/>
      <c r="N177" s="62"/>
      <c r="O177" s="62"/>
      <c r="P177" s="62"/>
      <c r="Q177" s="62"/>
      <c r="R177" s="62"/>
      <c r="S177" s="62"/>
      <c r="T177" s="62"/>
    </row>
    <row r="178" spans="3:20">
      <c r="C178" s="62"/>
      <c r="D178" s="62"/>
      <c r="E178" s="62"/>
      <c r="F178" s="62"/>
      <c r="G178" s="62"/>
      <c r="H178" s="62"/>
      <c r="I178" s="62"/>
      <c r="J178" s="62"/>
      <c r="K178" s="62"/>
      <c r="L178" s="62"/>
      <c r="M178" s="62"/>
      <c r="N178" s="62"/>
      <c r="O178" s="62"/>
      <c r="P178" s="62"/>
      <c r="Q178" s="62"/>
      <c r="R178" s="62"/>
      <c r="S178" s="62"/>
      <c r="T178" s="62"/>
    </row>
    <row r="179" spans="3:20">
      <c r="C179" s="62"/>
      <c r="D179" s="62"/>
      <c r="E179" s="62"/>
      <c r="F179" s="62"/>
      <c r="G179" s="62"/>
      <c r="H179" s="62"/>
      <c r="I179" s="62"/>
      <c r="J179" s="62"/>
      <c r="K179" s="62"/>
      <c r="L179" s="62"/>
      <c r="M179" s="62"/>
      <c r="N179" s="62"/>
      <c r="O179" s="62"/>
      <c r="P179" s="62"/>
      <c r="Q179" s="62"/>
      <c r="R179" s="62"/>
      <c r="S179" s="62"/>
      <c r="T179" s="62"/>
    </row>
    <row r="180" spans="3:20">
      <c r="C180" s="62"/>
      <c r="D180" s="62"/>
      <c r="E180" s="62"/>
      <c r="F180" s="62"/>
      <c r="G180" s="62"/>
      <c r="H180" s="62"/>
      <c r="I180" s="62"/>
      <c r="J180" s="62"/>
      <c r="K180" s="62"/>
      <c r="L180" s="62"/>
      <c r="M180" s="62"/>
      <c r="N180" s="62"/>
      <c r="O180" s="62"/>
      <c r="P180" s="62"/>
      <c r="Q180" s="62"/>
      <c r="R180" s="62"/>
      <c r="S180" s="62"/>
      <c r="T180" s="62"/>
    </row>
    <row r="181" spans="3:20">
      <c r="C181" s="62"/>
      <c r="D181" s="62"/>
      <c r="E181" s="62"/>
      <c r="F181" s="62"/>
      <c r="G181" s="62"/>
      <c r="H181" s="62"/>
      <c r="I181" s="62"/>
      <c r="J181" s="62"/>
      <c r="K181" s="62"/>
      <c r="L181" s="62"/>
      <c r="M181" s="62"/>
      <c r="N181" s="62"/>
      <c r="O181" s="62"/>
      <c r="P181" s="62"/>
      <c r="Q181" s="62"/>
      <c r="R181" s="62"/>
      <c r="S181" s="62"/>
      <c r="T181" s="62"/>
    </row>
    <row r="182" spans="3:20">
      <c r="C182" s="62"/>
      <c r="D182" s="62"/>
      <c r="E182" s="62"/>
      <c r="F182" s="62"/>
      <c r="G182" s="62"/>
      <c r="H182" s="62"/>
      <c r="I182" s="62"/>
      <c r="J182" s="62"/>
      <c r="K182" s="62"/>
      <c r="L182" s="62"/>
      <c r="M182" s="62"/>
      <c r="N182" s="62"/>
      <c r="O182" s="62"/>
      <c r="P182" s="62"/>
      <c r="Q182" s="62"/>
      <c r="R182" s="62"/>
      <c r="S182" s="62"/>
      <c r="T182" s="62"/>
    </row>
    <row r="183" spans="3:20">
      <c r="C183" s="62"/>
      <c r="D183" s="62"/>
      <c r="E183" s="62"/>
      <c r="F183" s="62"/>
      <c r="G183" s="62"/>
      <c r="H183" s="62"/>
      <c r="I183" s="62"/>
      <c r="J183" s="62"/>
      <c r="K183" s="62"/>
      <c r="L183" s="62"/>
      <c r="M183" s="62"/>
      <c r="N183" s="62"/>
      <c r="O183" s="62"/>
      <c r="P183" s="62"/>
      <c r="Q183" s="62"/>
      <c r="R183" s="62"/>
      <c r="S183" s="62"/>
      <c r="T183" s="62"/>
    </row>
    <row r="184" spans="3:20">
      <c r="C184" s="62"/>
      <c r="D184" s="62"/>
      <c r="E184" s="62"/>
      <c r="F184" s="62"/>
      <c r="G184" s="62"/>
      <c r="H184" s="62"/>
      <c r="I184" s="62"/>
      <c r="J184" s="62"/>
      <c r="K184" s="62"/>
      <c r="L184" s="62"/>
      <c r="M184" s="62"/>
      <c r="N184" s="62"/>
      <c r="O184" s="62"/>
      <c r="P184" s="62"/>
      <c r="Q184" s="62"/>
      <c r="R184" s="62"/>
      <c r="S184" s="62"/>
      <c r="T184" s="62"/>
    </row>
    <row r="185" spans="3:20">
      <c r="C185" s="62"/>
      <c r="D185" s="62"/>
      <c r="E185" s="62"/>
      <c r="F185" s="62"/>
      <c r="G185" s="62"/>
      <c r="H185" s="62"/>
      <c r="I185" s="62"/>
      <c r="J185" s="62"/>
      <c r="K185" s="62"/>
      <c r="L185" s="62"/>
      <c r="M185" s="62"/>
      <c r="N185" s="62"/>
      <c r="O185" s="62"/>
      <c r="P185" s="62"/>
      <c r="Q185" s="62"/>
      <c r="R185" s="62"/>
      <c r="S185" s="62"/>
      <c r="T185" s="62"/>
    </row>
    <row r="186" spans="3:20">
      <c r="C186" s="62"/>
      <c r="D186" s="62"/>
      <c r="E186" s="62"/>
      <c r="F186" s="62"/>
      <c r="G186" s="62"/>
      <c r="H186" s="62"/>
      <c r="I186" s="62"/>
      <c r="J186" s="62"/>
      <c r="K186" s="62"/>
      <c r="L186" s="62"/>
      <c r="M186" s="62"/>
      <c r="N186" s="62"/>
      <c r="O186" s="62"/>
      <c r="P186" s="62"/>
      <c r="Q186" s="62"/>
      <c r="R186" s="62"/>
      <c r="S186" s="62"/>
      <c r="T186" s="62"/>
    </row>
  </sheetData>
  <mergeCells count="101">
    <mergeCell ref="A2:A7"/>
    <mergeCell ref="B2:B7"/>
    <mergeCell ref="C2:C7"/>
    <mergeCell ref="U2:U7"/>
    <mergeCell ref="D9:D11"/>
    <mergeCell ref="E9:E11"/>
    <mergeCell ref="K9:K11"/>
    <mergeCell ref="M9:M11"/>
    <mergeCell ref="O9:O11"/>
    <mergeCell ref="Q9:Q11"/>
    <mergeCell ref="S9:S11"/>
    <mergeCell ref="U9:U21"/>
    <mergeCell ref="K12:K14"/>
    <mergeCell ref="M12:M14"/>
    <mergeCell ref="O12:O14"/>
    <mergeCell ref="Q12:Q14"/>
    <mergeCell ref="S12:S14"/>
    <mergeCell ref="K15:K20"/>
    <mergeCell ref="O15:O20"/>
    <mergeCell ref="Q15:Q20"/>
    <mergeCell ref="S15:S17"/>
    <mergeCell ref="K23:K28"/>
    <mergeCell ref="O23:O28"/>
    <mergeCell ref="Q23:Q28"/>
    <mergeCell ref="S23:S25"/>
    <mergeCell ref="U23:U43"/>
    <mergeCell ref="K29:K32"/>
    <mergeCell ref="M29:M32"/>
    <mergeCell ref="O29:O32"/>
    <mergeCell ref="Q29:Q32"/>
    <mergeCell ref="S29:S32"/>
    <mergeCell ref="K34:K38"/>
    <mergeCell ref="M34:M38"/>
    <mergeCell ref="O34:O38"/>
    <mergeCell ref="Q34:Q38"/>
    <mergeCell ref="S34:S38"/>
    <mergeCell ref="K40:K43"/>
    <mergeCell ref="M40:M43"/>
    <mergeCell ref="O40:O43"/>
    <mergeCell ref="Q40:Q43"/>
    <mergeCell ref="S40:S43"/>
    <mergeCell ref="K45:K50"/>
    <mergeCell ref="M45:M50"/>
    <mergeCell ref="O45:O50"/>
    <mergeCell ref="Q45:Q50"/>
    <mergeCell ref="S45:S50"/>
    <mergeCell ref="U45:U72"/>
    <mergeCell ref="K51:K61"/>
    <mergeCell ref="M51:M61"/>
    <mergeCell ref="O51:O61"/>
    <mergeCell ref="Q51:Q61"/>
    <mergeCell ref="S51:S61"/>
    <mergeCell ref="K62:K67"/>
    <mergeCell ref="M62:M67"/>
    <mergeCell ref="O62:O72"/>
    <mergeCell ref="Q62:Q67"/>
    <mergeCell ref="S62:S67"/>
    <mergeCell ref="K68:K72"/>
    <mergeCell ref="M68:M72"/>
    <mergeCell ref="Q68:Q72"/>
    <mergeCell ref="S68:S72"/>
    <mergeCell ref="K74:K78"/>
    <mergeCell ref="M74:M78"/>
    <mergeCell ref="O74:O78"/>
    <mergeCell ref="Q74:Q78"/>
    <mergeCell ref="S74:S78"/>
    <mergeCell ref="U74:U121"/>
    <mergeCell ref="K79:K85"/>
    <mergeCell ref="M79:M85"/>
    <mergeCell ref="O79:O85"/>
    <mergeCell ref="Q79:Q85"/>
    <mergeCell ref="S79:S85"/>
    <mergeCell ref="K87:K90"/>
    <mergeCell ref="O87:O90"/>
    <mergeCell ref="Q87:Q90"/>
    <mergeCell ref="S87:S90"/>
    <mergeCell ref="K91:K97"/>
    <mergeCell ref="M91:M97"/>
    <mergeCell ref="O91:O97"/>
    <mergeCell ref="Q91:Q97"/>
    <mergeCell ref="S91:S97"/>
    <mergeCell ref="K99:K102"/>
    <mergeCell ref="M99:M102"/>
    <mergeCell ref="O99:O102"/>
    <mergeCell ref="Q99:Q102"/>
    <mergeCell ref="K116:K121"/>
    <mergeCell ref="M116:M121"/>
    <mergeCell ref="O116:O121"/>
    <mergeCell ref="Q116:Q121"/>
    <mergeCell ref="S116:S121"/>
    <mergeCell ref="S99:S102"/>
    <mergeCell ref="K103:K108"/>
    <mergeCell ref="M103:M108"/>
    <mergeCell ref="O103:O108"/>
    <mergeCell ref="Q103:Q108"/>
    <mergeCell ref="S103:S108"/>
    <mergeCell ref="K109:K115"/>
    <mergeCell ref="M109:M115"/>
    <mergeCell ref="O109:O115"/>
    <mergeCell ref="Q109:Q115"/>
    <mergeCell ref="S109:S115"/>
  </mergeCells>
  <pageMargins left="0.78749999999999998" right="0.78749999999999998" top="1.05277777777778" bottom="1.05277777777778" header="0.78749999999999998" footer="0.78749999999999998"/>
  <pageSetup paperSize="9" orientation="portrait" horizontalDpi="300" verticalDpi="300"/>
  <headerFooter>
    <oddHeader>&amp;C&amp;"Times New Roman,Regular"&amp;12&amp;A</oddHeader>
    <oddFooter>&amp;C&amp;"Times New Roman,Regular"&amp;12Page &amp;P</oddFooter>
  </headerFooter>
  <legacy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54"/>
  <sheetViews>
    <sheetView zoomScale="85" zoomScaleNormal="85" workbookViewId="0">
      <pane ySplit="1" topLeftCell="A2" activePane="bottomLeft" state="frozen"/>
      <selection pane="bottomLeft" activeCell="Q88" sqref="Q88"/>
    </sheetView>
  </sheetViews>
  <sheetFormatPr baseColWidth="10" defaultColWidth="11.6640625" defaultRowHeight="13"/>
  <cols>
    <col min="1" max="2" width="9.6640625" customWidth="1"/>
    <col min="3" max="3" width="8.33203125" customWidth="1"/>
    <col min="4" max="4" width="8.5" customWidth="1"/>
    <col min="5" max="5" width="7" customWidth="1"/>
    <col min="6" max="6" width="7.1640625" customWidth="1"/>
    <col min="7" max="8" width="6.5" customWidth="1"/>
    <col min="9" max="9" width="8.33203125" customWidth="1"/>
    <col min="10" max="10" width="6.6640625" customWidth="1"/>
    <col min="11" max="11" width="7.33203125" customWidth="1"/>
    <col min="12" max="12" width="9.5" customWidth="1"/>
    <col min="13" max="13" width="7.5" customWidth="1"/>
    <col min="14" max="15" width="8" customWidth="1"/>
    <col min="16" max="16" width="7" customWidth="1"/>
    <col min="17" max="17" width="11.33203125" customWidth="1"/>
  </cols>
  <sheetData>
    <row r="1" spans="1:17" ht="70">
      <c r="A1" t="s">
        <v>583</v>
      </c>
      <c r="B1" t="s">
        <v>0</v>
      </c>
      <c r="C1" s="7" t="s">
        <v>584</v>
      </c>
      <c r="D1" s="7" t="s">
        <v>585</v>
      </c>
      <c r="E1" s="7" t="s">
        <v>586</v>
      </c>
      <c r="F1" s="7" t="s">
        <v>587</v>
      </c>
      <c r="G1" s="7" t="s">
        <v>588</v>
      </c>
      <c r="H1" s="7" t="s">
        <v>589</v>
      </c>
      <c r="I1" s="7" t="s">
        <v>590</v>
      </c>
      <c r="J1" s="7" t="s">
        <v>591</v>
      </c>
      <c r="K1" s="7" t="s">
        <v>592</v>
      </c>
      <c r="L1" s="7" t="s">
        <v>593</v>
      </c>
      <c r="M1" s="7" t="s">
        <v>594</v>
      </c>
      <c r="N1" s="7" t="s">
        <v>595</v>
      </c>
      <c r="O1" s="7" t="s">
        <v>23</v>
      </c>
      <c r="P1" s="7" t="s">
        <v>24</v>
      </c>
      <c r="Q1" s="7" t="s">
        <v>596</v>
      </c>
    </row>
    <row r="2" spans="1:17">
      <c r="A2" t="s">
        <v>597</v>
      </c>
      <c r="B2" t="s">
        <v>598</v>
      </c>
      <c r="C2" s="74">
        <v>39.133333333333297</v>
      </c>
      <c r="D2" s="74">
        <v>46.716666666666697</v>
      </c>
      <c r="E2" s="74">
        <v>37.616666666666703</v>
      </c>
      <c r="F2" s="74">
        <v>104.183333333333</v>
      </c>
      <c r="G2" s="74">
        <v>404.64</v>
      </c>
      <c r="H2" s="12">
        <f t="shared" ref="H2:H41" si="0">F2/G2</f>
        <v>0.25747166205351174</v>
      </c>
      <c r="I2" s="12">
        <f t="shared" ref="I2:I41" si="1">C2/G2</f>
        <v>9.6711480163437377E-2</v>
      </c>
      <c r="J2" s="12">
        <f t="shared" ref="J2:J41" si="2">D2/G2</f>
        <v>0.11545241861078168</v>
      </c>
      <c r="K2" s="12">
        <f t="shared" ref="K2:K41" si="3">E2/G2</f>
        <v>9.2963292473968728E-2</v>
      </c>
      <c r="L2" s="12">
        <f>'Team-A'!$U14</f>
        <v>0</v>
      </c>
      <c r="M2" s="12">
        <f>'Team-A'!V14/('Team-A'!E14+'Team-A'!V14)</f>
        <v>0</v>
      </c>
      <c r="N2" s="12">
        <f>'Team-A'!W14/'Team-A'!E14</f>
        <v>1</v>
      </c>
      <c r="O2" s="12">
        <f>'Team-A'!X14/'Team-A'!$E14</f>
        <v>0</v>
      </c>
      <c r="P2" s="12">
        <f>'Team-A'!Y14/'Team-A'!$E14</f>
        <v>0</v>
      </c>
      <c r="Q2" s="12">
        <f t="shared" ref="Q2:Q41" si="4">O2+P2</f>
        <v>0</v>
      </c>
    </row>
    <row r="3" spans="1:17">
      <c r="A3" t="s">
        <v>597</v>
      </c>
      <c r="B3" t="s">
        <v>599</v>
      </c>
      <c r="C3" s="74">
        <v>48.283333333333303</v>
      </c>
      <c r="D3" s="74">
        <v>5.0999999999999996</v>
      </c>
      <c r="E3" s="74">
        <v>13.1666666666667</v>
      </c>
      <c r="F3" s="74">
        <v>56.116666666666703</v>
      </c>
      <c r="G3" s="74">
        <v>240.1</v>
      </c>
      <c r="H3" s="12">
        <f t="shared" si="0"/>
        <v>0.23372206025267264</v>
      </c>
      <c r="I3" s="12">
        <f t="shared" si="1"/>
        <v>0.2010967652367068</v>
      </c>
      <c r="J3" s="12">
        <f t="shared" si="2"/>
        <v>2.1241149521032902E-2</v>
      </c>
      <c r="K3" s="12">
        <f t="shared" si="3"/>
        <v>5.483826183534652E-2</v>
      </c>
      <c r="L3" s="12">
        <f>'Team-A'!$U60</f>
        <v>8.681318681318681E-2</v>
      </c>
      <c r="M3" s="12">
        <f>'Team-A'!V60/('Team-A'!E60+'Team-A'!V60)</f>
        <v>0</v>
      </c>
      <c r="N3" s="12">
        <f>'Team-A'!W60/'Team-A'!E60</f>
        <v>0.96923076923076923</v>
      </c>
      <c r="O3" s="12">
        <f>'Team-A'!X60/'Team-A'!$E60</f>
        <v>0.23076923076923078</v>
      </c>
      <c r="P3" s="12">
        <f>'Team-A'!Y60/'Team-A'!$E60</f>
        <v>0</v>
      </c>
      <c r="Q3" s="12">
        <f t="shared" si="4"/>
        <v>0.23076923076923078</v>
      </c>
    </row>
    <row r="4" spans="1:17">
      <c r="A4" t="s">
        <v>597</v>
      </c>
      <c r="B4" t="s">
        <v>600</v>
      </c>
      <c r="C4" s="74">
        <v>175.13333333333301</v>
      </c>
      <c r="D4" s="74">
        <v>12.0666666666667</v>
      </c>
      <c r="E4" s="74">
        <v>121.48333333333299</v>
      </c>
      <c r="F4" s="74">
        <v>199.3</v>
      </c>
      <c r="G4" s="74">
        <v>446.97</v>
      </c>
      <c r="H4" s="12">
        <f t="shared" si="0"/>
        <v>0.4458912231245945</v>
      </c>
      <c r="I4" s="12">
        <f t="shared" si="1"/>
        <v>0.39182346317053268</v>
      </c>
      <c r="J4" s="12">
        <f t="shared" si="2"/>
        <v>2.6996591866717452E-2</v>
      </c>
      <c r="K4" s="12">
        <f t="shared" si="3"/>
        <v>0.27179303607251715</v>
      </c>
      <c r="L4" s="12">
        <f>'Team-A'!U90</f>
        <v>0.40259740259740262</v>
      </c>
      <c r="M4" s="12">
        <f>'Team-A'!V90/('Team-A'!E90+'Team-A'!V90)</f>
        <v>0.21428571428571427</v>
      </c>
      <c r="N4" s="12">
        <f>'Team-A'!W90/'Team-A'!E90</f>
        <v>0.59740259740259738</v>
      </c>
      <c r="O4" s="12">
        <f>'Team-A'!X90/'Team-A'!$E90</f>
        <v>0</v>
      </c>
      <c r="P4" s="12">
        <f>'Team-A'!Y90/'Team-A'!$E90</f>
        <v>0</v>
      </c>
      <c r="Q4" s="12">
        <f t="shared" si="4"/>
        <v>0</v>
      </c>
    </row>
    <row r="5" spans="1:17">
      <c r="A5" t="s">
        <v>597</v>
      </c>
      <c r="B5" t="s">
        <v>601</v>
      </c>
      <c r="C5" s="74">
        <v>102.26666666666701</v>
      </c>
      <c r="D5" s="74">
        <v>0.58333333333333304</v>
      </c>
      <c r="E5" s="74">
        <v>71.483333333333306</v>
      </c>
      <c r="F5" s="74">
        <v>123.916666666667</v>
      </c>
      <c r="G5" s="74">
        <v>331.99</v>
      </c>
      <c r="H5" s="12">
        <f t="shared" si="0"/>
        <v>0.37325421448437301</v>
      </c>
      <c r="I5" s="12">
        <f t="shared" si="1"/>
        <v>0.30804140686968584</v>
      </c>
      <c r="J5" s="12">
        <f t="shared" si="2"/>
        <v>1.757081036577406E-3</v>
      </c>
      <c r="K5" s="12">
        <f t="shared" si="3"/>
        <v>0.21531773045372843</v>
      </c>
      <c r="L5" s="12">
        <f>'Team-A'!U123</f>
        <v>0.80952380952380953</v>
      </c>
      <c r="M5" s="12">
        <f>'Team-A'!V123/('Team-A'!E123+'Team-A'!V123)</f>
        <v>0</v>
      </c>
      <c r="N5" s="12">
        <f>'Team-A'!W123/'Team-A'!E123</f>
        <v>0.19047619047619047</v>
      </c>
      <c r="O5" s="12">
        <f>'Team-A'!X123/'Team-A'!$E123</f>
        <v>0</v>
      </c>
      <c r="P5" s="12">
        <f>'Team-A'!Y123/'Team-A'!$E123</f>
        <v>0.11904761904761904</v>
      </c>
      <c r="Q5" s="12">
        <f t="shared" si="4"/>
        <v>0.11904761904761904</v>
      </c>
    </row>
    <row r="6" spans="1:17">
      <c r="A6" t="s">
        <v>597</v>
      </c>
      <c r="B6" t="s">
        <v>602</v>
      </c>
      <c r="C6" s="74">
        <v>120.8</v>
      </c>
      <c r="D6" s="74">
        <v>5.7</v>
      </c>
      <c r="E6" s="74">
        <v>60.7</v>
      </c>
      <c r="F6" s="74">
        <v>173.333333333333</v>
      </c>
      <c r="G6" s="74">
        <v>445.91</v>
      </c>
      <c r="H6" s="12">
        <f t="shared" si="0"/>
        <v>0.38871820172979521</v>
      </c>
      <c r="I6" s="12">
        <f t="shared" si="1"/>
        <v>0.27090668520553474</v>
      </c>
      <c r="J6" s="12">
        <f t="shared" si="2"/>
        <v>1.2782848556883676E-2</v>
      </c>
      <c r="K6" s="12">
        <f t="shared" si="3"/>
        <v>0.13612612410576125</v>
      </c>
      <c r="L6" s="12">
        <f>'Team-A'!U162</f>
        <v>0.88059701492537312</v>
      </c>
      <c r="M6" s="12">
        <f>'Team-A'!V162/('Team-A'!E162+'Team-A'!V162)</f>
        <v>0</v>
      </c>
      <c r="N6" s="12">
        <f>'Team-A'!W162/'Team-A'!E162</f>
        <v>0.11940298507462686</v>
      </c>
      <c r="O6" s="12">
        <f>'Team-A'!X162/'Team-A'!$E162</f>
        <v>0</v>
      </c>
      <c r="P6" s="12">
        <f>'Team-A'!Y162/'Team-A'!$E162</f>
        <v>0</v>
      </c>
      <c r="Q6" s="12">
        <f t="shared" si="4"/>
        <v>0</v>
      </c>
    </row>
    <row r="7" spans="1:17">
      <c r="A7" t="s">
        <v>603</v>
      </c>
      <c r="B7" t="s">
        <v>598</v>
      </c>
      <c r="C7" s="74">
        <v>20.8</v>
      </c>
      <c r="D7" s="74">
        <v>6</v>
      </c>
      <c r="E7" s="74">
        <v>42.15</v>
      </c>
      <c r="F7" s="74">
        <v>118.366666666667</v>
      </c>
      <c r="G7" s="74">
        <v>370.02</v>
      </c>
      <c r="H7" s="12">
        <f t="shared" si="0"/>
        <v>0.31989261841702343</v>
      </c>
      <c r="I7" s="12">
        <f t="shared" si="1"/>
        <v>5.621317766607211E-2</v>
      </c>
      <c r="J7" s="12">
        <f t="shared" si="2"/>
        <v>1.6215339711366954E-2</v>
      </c>
      <c r="K7" s="12">
        <f t="shared" si="3"/>
        <v>0.11391276147235285</v>
      </c>
      <c r="L7" s="12">
        <f>'Team-B'!U25</f>
        <v>0.14545454545454545</v>
      </c>
      <c r="M7" s="12">
        <f>'Team-B'!V25/('Team-B'!E25+'Team-B'!V25)</f>
        <v>0.26666666666666666</v>
      </c>
      <c r="N7" s="12">
        <f>'Team-B'!W25/'Team-B'!E25</f>
        <v>0.8545454545454545</v>
      </c>
      <c r="O7" s="12">
        <f>'Team-B'!X25/'Team-B'!$E25</f>
        <v>0</v>
      </c>
      <c r="P7" s="12">
        <f>'Team-B'!Y25/'Team-B'!$E25</f>
        <v>0</v>
      </c>
      <c r="Q7" s="12">
        <f t="shared" si="4"/>
        <v>0</v>
      </c>
    </row>
    <row r="8" spans="1:17">
      <c r="A8" t="s">
        <v>603</v>
      </c>
      <c r="B8" t="s">
        <v>599</v>
      </c>
      <c r="C8" s="74">
        <v>37.366666666666703</v>
      </c>
      <c r="D8" s="74">
        <v>3.1666666666666701</v>
      </c>
      <c r="E8" s="74">
        <v>25.883333333333301</v>
      </c>
      <c r="F8" s="74">
        <v>48.0833333333333</v>
      </c>
      <c r="G8" s="74">
        <v>263.45999999999998</v>
      </c>
      <c r="H8" s="12">
        <f t="shared" si="0"/>
        <v>0.18250714846023422</v>
      </c>
      <c r="I8" s="12">
        <f t="shared" si="1"/>
        <v>0.14183051190566578</v>
      </c>
      <c r="J8" s="12">
        <f t="shared" si="2"/>
        <v>1.2019534907259813E-2</v>
      </c>
      <c r="K8" s="12">
        <f t="shared" si="3"/>
        <v>9.8243882689339188E-2</v>
      </c>
      <c r="L8" s="12">
        <f>'Team-B'!U62</f>
        <v>0</v>
      </c>
      <c r="M8" s="12">
        <f>'Team-B'!V62/('Team-B'!E62+'Team-B'!V62)</f>
        <v>0.45081967213114754</v>
      </c>
      <c r="N8" s="12">
        <f>'Team-B'!W62/'Team-B'!E62</f>
        <v>1</v>
      </c>
      <c r="O8" s="12">
        <f>'Team-B'!X62/'Team-B'!$E62</f>
        <v>0</v>
      </c>
      <c r="P8" s="12">
        <f>'Team-B'!Y62/'Team-B'!$E62</f>
        <v>0.29850746268656714</v>
      </c>
      <c r="Q8" s="12">
        <f t="shared" si="4"/>
        <v>0.29850746268656714</v>
      </c>
    </row>
    <row r="9" spans="1:17">
      <c r="A9" t="s">
        <v>603</v>
      </c>
      <c r="B9" t="s">
        <v>600</v>
      </c>
      <c r="C9" s="74">
        <v>51.033333333333303</v>
      </c>
      <c r="D9" s="74">
        <v>6.85</v>
      </c>
      <c r="E9" s="74">
        <v>53.05</v>
      </c>
      <c r="F9" s="74">
        <v>106</v>
      </c>
      <c r="G9" s="74">
        <v>280.52</v>
      </c>
      <c r="H9" s="12">
        <f t="shared" si="0"/>
        <v>0.37786967061172111</v>
      </c>
      <c r="I9" s="12">
        <f t="shared" si="1"/>
        <v>0.18192404581966815</v>
      </c>
      <c r="J9" s="12">
        <f t="shared" si="2"/>
        <v>2.4418936261229145E-2</v>
      </c>
      <c r="K9" s="12">
        <f t="shared" si="3"/>
        <v>0.18911307571652644</v>
      </c>
      <c r="L9" s="12">
        <f>'Team-B'!U94</f>
        <v>0.56756756756756754</v>
      </c>
      <c r="M9" s="12">
        <f>'Team-B'!V94/('Team-B'!E94+'Team-B'!V94)</f>
        <v>0.41269841269841268</v>
      </c>
      <c r="N9" s="12">
        <f>'Team-B'!W94/'Team-B'!E94</f>
        <v>0.43243243243243246</v>
      </c>
      <c r="O9" s="12">
        <f>'Team-B'!X94/'Team-B'!$E94</f>
        <v>0.21621621621621623</v>
      </c>
      <c r="P9" s="12">
        <f>'Team-B'!Y94/'Team-B'!$E94</f>
        <v>0</v>
      </c>
      <c r="Q9" s="12">
        <f t="shared" si="4"/>
        <v>0.21621621621621623</v>
      </c>
    </row>
    <row r="10" spans="1:17">
      <c r="A10" t="s">
        <v>603</v>
      </c>
      <c r="B10" t="s">
        <v>601</v>
      </c>
      <c r="C10" s="74">
        <v>61.233333333333299</v>
      </c>
      <c r="D10" s="74">
        <v>0.33333333333333298</v>
      </c>
      <c r="E10" s="74">
        <v>36.450000000000003</v>
      </c>
      <c r="F10" s="74">
        <v>80.400000000000006</v>
      </c>
      <c r="G10" s="74">
        <v>242.33</v>
      </c>
      <c r="H10" s="12">
        <f t="shared" si="0"/>
        <v>0.3317789790781166</v>
      </c>
      <c r="I10" s="12">
        <f t="shared" si="1"/>
        <v>0.25268573157815083</v>
      </c>
      <c r="J10" s="12">
        <f t="shared" si="2"/>
        <v>1.3755347391298351E-3</v>
      </c>
      <c r="K10" s="12">
        <f t="shared" si="3"/>
        <v>0.15041472372384765</v>
      </c>
      <c r="L10" s="12">
        <f>'Team-B'!S115</f>
        <v>0.8</v>
      </c>
      <c r="M10" s="12">
        <f>'Team-B'!V115/('Team-B'!E115+'Team-B'!V115)</f>
        <v>0</v>
      </c>
      <c r="N10" s="12">
        <f>'Team-B'!W115/'Team-B'!E115</f>
        <v>0.12195121951219512</v>
      </c>
      <c r="O10" s="12">
        <f>'Team-B'!X115/'Team-B'!$E115</f>
        <v>0</v>
      </c>
      <c r="P10" s="12">
        <f>'Team-B'!Y115/'Team-B'!$E115</f>
        <v>0.31707317073170732</v>
      </c>
      <c r="Q10" s="12">
        <f t="shared" si="4"/>
        <v>0.31707317073170732</v>
      </c>
    </row>
    <row r="11" spans="1:17">
      <c r="A11" t="s">
        <v>603</v>
      </c>
      <c r="B11" t="s">
        <v>602</v>
      </c>
      <c r="C11" s="74">
        <v>69.566666666666706</v>
      </c>
      <c r="D11" s="74">
        <v>0</v>
      </c>
      <c r="E11" s="74">
        <v>44.716666666666697</v>
      </c>
      <c r="F11" s="74">
        <v>109.65</v>
      </c>
      <c r="G11" s="74">
        <v>279.88</v>
      </c>
      <c r="H11" s="12">
        <f t="shared" si="0"/>
        <v>0.39177504644847794</v>
      </c>
      <c r="I11" s="12">
        <f t="shared" si="1"/>
        <v>0.24855890619789447</v>
      </c>
      <c r="J11" s="12">
        <f t="shared" si="2"/>
        <v>0</v>
      </c>
      <c r="K11" s="12">
        <f t="shared" si="3"/>
        <v>0.15977085417559916</v>
      </c>
      <c r="L11" s="12">
        <f>'Team-B'!U120</f>
        <v>0.82978723404255317</v>
      </c>
      <c r="M11" s="12">
        <f>'Team-B'!V120/('Team-B'!E120+'Team-B'!V120)</f>
        <v>0</v>
      </c>
      <c r="N11" s="12">
        <f>'Team-B'!W120/'Team-B'!E120</f>
        <v>0.1702127659574468</v>
      </c>
      <c r="O11" s="12">
        <f>'Team-B'!X120/'Team-B'!$E120</f>
        <v>0</v>
      </c>
      <c r="P11" s="12">
        <f>'Team-B'!Y120/'Team-B'!$E120</f>
        <v>0</v>
      </c>
      <c r="Q11" s="12">
        <f t="shared" si="4"/>
        <v>0</v>
      </c>
    </row>
    <row r="12" spans="1:17">
      <c r="A12" t="s">
        <v>604</v>
      </c>
      <c r="B12" t="s">
        <v>598</v>
      </c>
      <c r="C12" s="74">
        <v>87.8</v>
      </c>
      <c r="D12" s="74">
        <v>5.25</v>
      </c>
      <c r="E12" s="74">
        <v>58.7</v>
      </c>
      <c r="F12" s="74">
        <v>137.78333333333299</v>
      </c>
      <c r="G12" s="74">
        <v>409.3</v>
      </c>
      <c r="H12" s="12">
        <f t="shared" si="0"/>
        <v>0.33663164752829949</v>
      </c>
      <c r="I12" s="12">
        <f t="shared" si="1"/>
        <v>0.21451258245785487</v>
      </c>
      <c r="J12" s="12">
        <f t="shared" si="2"/>
        <v>1.2826777424871733E-2</v>
      </c>
      <c r="K12" s="12">
        <f t="shared" si="3"/>
        <v>0.14341558758856585</v>
      </c>
      <c r="L12" s="12">
        <f>'Team-C'!U18</f>
        <v>0.36538461538461536</v>
      </c>
      <c r="M12" s="12">
        <f>'Team-C'!V18/('Team-C'!E18+'Team-C'!V18)</f>
        <v>5.4545454545454543E-2</v>
      </c>
      <c r="N12" s="12">
        <f>'Team-C'!W18/'Team-C'!E18</f>
        <v>0.63461538461538458</v>
      </c>
      <c r="O12" s="12">
        <f>'Team-C'!X18/'Team-C'!$E18</f>
        <v>0</v>
      </c>
      <c r="P12" s="12">
        <f>'Team-C'!Y18/'Team-C'!$E18</f>
        <v>0</v>
      </c>
      <c r="Q12" s="12">
        <f t="shared" si="4"/>
        <v>0</v>
      </c>
    </row>
    <row r="13" spans="1:17">
      <c r="A13" t="s">
        <v>604</v>
      </c>
      <c r="B13" t="s">
        <v>599</v>
      </c>
      <c r="C13" s="74">
        <v>85.35</v>
      </c>
      <c r="D13" s="74">
        <v>3.0833333333333299</v>
      </c>
      <c r="E13" s="74">
        <v>37.274999999999999</v>
      </c>
      <c r="F13" s="74">
        <v>83.9166666666667</v>
      </c>
      <c r="G13" s="74">
        <v>287.52999999999997</v>
      </c>
      <c r="H13" s="12">
        <f t="shared" si="0"/>
        <v>0.2918536036819348</v>
      </c>
      <c r="I13" s="12">
        <f t="shared" si="1"/>
        <v>0.29683859075574726</v>
      </c>
      <c r="J13" s="12">
        <f t="shared" si="2"/>
        <v>1.072351870529451E-2</v>
      </c>
      <c r="K13" s="12">
        <f t="shared" si="3"/>
        <v>0.12963864640211456</v>
      </c>
      <c r="L13" s="12">
        <f>'Team-C'!U46</f>
        <v>0.71698113207547165</v>
      </c>
      <c r="M13" s="12">
        <f>'Team-C'!V46/('Team-C'!E46+'Team-C'!V46)</f>
        <v>0</v>
      </c>
      <c r="N13" s="12">
        <f>'Team-C'!W46/'Team-C'!E46</f>
        <v>0.28301886792452829</v>
      </c>
      <c r="O13" s="12">
        <f>'Team-C'!X46/'Team-C'!$E46</f>
        <v>3.7735849056603772E-2</v>
      </c>
      <c r="P13" s="12">
        <f>'Team-C'!Y46/'Team-C'!$E46</f>
        <v>0</v>
      </c>
      <c r="Q13" s="12">
        <f t="shared" si="4"/>
        <v>3.7735849056603772E-2</v>
      </c>
    </row>
    <row r="14" spans="1:17">
      <c r="A14" t="s">
        <v>604</v>
      </c>
      <c r="B14" t="s">
        <v>600</v>
      </c>
      <c r="C14" s="74">
        <v>99.816666666666706</v>
      </c>
      <c r="D14" s="74">
        <v>8</v>
      </c>
      <c r="E14" s="74">
        <v>70.4166666666667</v>
      </c>
      <c r="F14" s="74">
        <v>134.683333333333</v>
      </c>
      <c r="G14" s="74">
        <v>379.78</v>
      </c>
      <c r="H14" s="12">
        <f t="shared" si="0"/>
        <v>0.35463513964224813</v>
      </c>
      <c r="I14" s="12">
        <f t="shared" si="1"/>
        <v>0.26282760194498583</v>
      </c>
      <c r="J14" s="12">
        <f t="shared" si="2"/>
        <v>2.1064827005108221E-2</v>
      </c>
      <c r="K14" s="12">
        <f t="shared" si="3"/>
        <v>0.18541436270121309</v>
      </c>
      <c r="L14" s="12">
        <f>'Team-C'!U121</f>
        <v>0.5859375</v>
      </c>
      <c r="M14" s="12">
        <f>'Team-C'!V121/('Team-C'!E121+'Team-C'!V121)</f>
        <v>0</v>
      </c>
      <c r="N14" s="12">
        <f>'Team-C'!W121/'Team-C'!E121</f>
        <v>0.44029850746268656</v>
      </c>
      <c r="O14" s="12">
        <f>'Team-C'!X121/'Team-C'!$E121</f>
        <v>1.4925373134328358E-2</v>
      </c>
      <c r="P14" s="12">
        <f>'Team-C'!Y121/'Team-C'!$E121</f>
        <v>0</v>
      </c>
      <c r="Q14" s="12">
        <f t="shared" si="4"/>
        <v>1.4925373134328358E-2</v>
      </c>
    </row>
    <row r="15" spans="1:17">
      <c r="A15" t="s">
        <v>604</v>
      </c>
      <c r="B15" t="s">
        <v>601</v>
      </c>
      <c r="C15" s="74">
        <v>81.8</v>
      </c>
      <c r="D15" s="74">
        <v>9.1166666666666707</v>
      </c>
      <c r="E15" s="74">
        <v>57.341666666666697</v>
      </c>
      <c r="F15" s="74">
        <v>110.416666666667</v>
      </c>
      <c r="G15" s="74">
        <v>311.29000000000002</v>
      </c>
      <c r="H15" s="12">
        <f t="shared" si="0"/>
        <v>0.3547067578999229</v>
      </c>
      <c r="I15" s="12">
        <f t="shared" si="1"/>
        <v>0.26277747438080246</v>
      </c>
      <c r="J15" s="12">
        <f t="shared" si="2"/>
        <v>2.9286731557925633E-2</v>
      </c>
      <c r="K15" s="12">
        <f t="shared" si="3"/>
        <v>0.184206581215801</v>
      </c>
      <c r="L15" s="12">
        <f>'Team-C'!U161</f>
        <v>0.58139534883720934</v>
      </c>
      <c r="M15" s="12">
        <f>'Team-C'!V161/('Team-C'!E161+'Team-C'!V161)</f>
        <v>0.25862068965517243</v>
      </c>
      <c r="N15" s="12">
        <f>'Team-C'!W161/'Team-C'!E161</f>
        <v>0.41860465116279072</v>
      </c>
      <c r="O15" s="12">
        <f>'Team-C'!X161/'Team-C'!$E161</f>
        <v>0.27906976744186046</v>
      </c>
      <c r="P15" s="12">
        <f>'Team-C'!Y161/'Team-C'!$E161</f>
        <v>0</v>
      </c>
      <c r="Q15" s="12">
        <f t="shared" si="4"/>
        <v>0.27906976744186046</v>
      </c>
    </row>
    <row r="16" spans="1:17">
      <c r="A16" t="s">
        <v>604</v>
      </c>
      <c r="B16" t="s">
        <v>602</v>
      </c>
      <c r="C16" s="74">
        <v>103.52500000000001</v>
      </c>
      <c r="D16" s="74">
        <v>11.366666666666699</v>
      </c>
      <c r="E16" s="74">
        <v>79.491666666666703</v>
      </c>
      <c r="F16" s="74">
        <v>174.64166666666699</v>
      </c>
      <c r="G16" s="74">
        <v>403.77</v>
      </c>
      <c r="H16" s="12">
        <f t="shared" si="0"/>
        <v>0.43252759409234715</v>
      </c>
      <c r="I16" s="12">
        <f t="shared" si="1"/>
        <v>0.2563959680015851</v>
      </c>
      <c r="J16" s="12">
        <f t="shared" si="2"/>
        <v>2.8151340284485474E-2</v>
      </c>
      <c r="K16" s="12">
        <f t="shared" si="3"/>
        <v>0.19687363267867031</v>
      </c>
      <c r="L16" s="12">
        <f>'Team-C'!U212</f>
        <v>1</v>
      </c>
      <c r="M16" s="12">
        <f>'Team-C'!V212/('Team-C'!E212+'Team-C'!V212)</f>
        <v>0</v>
      </c>
      <c r="N16" s="12">
        <f>'Team-C'!W212/'Team-C'!E212</f>
        <v>0</v>
      </c>
      <c r="O16" s="12">
        <f>'Team-C'!X212/'Team-C'!$E212</f>
        <v>0.27777777777777779</v>
      </c>
      <c r="P16" s="12">
        <f>'Team-C'!Y212/'Team-C'!$E212</f>
        <v>0.24074074074074073</v>
      </c>
      <c r="Q16" s="12">
        <f t="shared" si="4"/>
        <v>0.51851851851851849</v>
      </c>
    </row>
    <row r="17" spans="1:17">
      <c r="A17" t="s">
        <v>605</v>
      </c>
      <c r="B17" t="s">
        <v>598</v>
      </c>
      <c r="C17" s="74">
        <v>127.133333333333</v>
      </c>
      <c r="D17" s="74">
        <v>108.666666666667</v>
      </c>
      <c r="E17" s="74">
        <v>193.15</v>
      </c>
      <c r="F17" s="74">
        <v>283.41666666666703</v>
      </c>
      <c r="G17" s="74">
        <v>631</v>
      </c>
      <c r="H17" s="12">
        <f t="shared" si="0"/>
        <v>0.44915478077126314</v>
      </c>
      <c r="I17" s="12">
        <f t="shared" si="1"/>
        <v>0.20147913365029002</v>
      </c>
      <c r="J17" s="12">
        <f t="shared" si="2"/>
        <v>0.17221341785525673</v>
      </c>
      <c r="K17" s="12">
        <f t="shared" si="3"/>
        <v>0.30610142630744852</v>
      </c>
      <c r="L17" s="12">
        <f>'Team-D'!U64</f>
        <v>0.85185185185185186</v>
      </c>
      <c r="M17" s="12">
        <f>'Team-D'!V64/('Team-D'!E64+'Team-D'!V64)</f>
        <v>0.16923076923076924</v>
      </c>
      <c r="N17" s="12">
        <f>'Team-D'!W64/'Team-D'!E64</f>
        <v>0.14814814814814814</v>
      </c>
      <c r="O17" s="12">
        <f>'Team-D'!X64/'Team-D'!$E64</f>
        <v>3.7037037037037035E-2</v>
      </c>
      <c r="P17" s="12">
        <f>'Team-D'!Y64/'Team-D'!$E64</f>
        <v>0</v>
      </c>
      <c r="Q17" s="12">
        <f t="shared" si="4"/>
        <v>3.7037037037037035E-2</v>
      </c>
    </row>
    <row r="18" spans="1:17">
      <c r="A18" t="s">
        <v>605</v>
      </c>
      <c r="B18" t="s">
        <v>599</v>
      </c>
      <c r="C18" s="74">
        <v>48.233333333333299</v>
      </c>
      <c r="D18" s="74">
        <v>48.0833333333333</v>
      </c>
      <c r="E18" s="74">
        <v>61.1</v>
      </c>
      <c r="F18" s="74">
        <v>93.283333333333303</v>
      </c>
      <c r="G18" s="74">
        <v>310.89</v>
      </c>
      <c r="H18" s="12">
        <f t="shared" si="0"/>
        <v>0.30005253733903731</v>
      </c>
      <c r="I18" s="12">
        <f t="shared" si="1"/>
        <v>0.15514597874918234</v>
      </c>
      <c r="J18" s="12">
        <f t="shared" si="2"/>
        <v>0.15466349298251247</v>
      </c>
      <c r="K18" s="12">
        <f t="shared" si="3"/>
        <v>0.19653253562353246</v>
      </c>
      <c r="L18" s="12">
        <f>'Team-D'!U87</f>
        <v>0.38235294117647056</v>
      </c>
      <c r="M18" s="12">
        <f>'Team-D'!V87/('Team-D'!E87+'Team-D'!V87)</f>
        <v>0</v>
      </c>
      <c r="N18" s="12">
        <f>'Team-D'!W87/'Team-D'!E87</f>
        <v>0.61764705882352944</v>
      </c>
      <c r="O18" s="12">
        <f>'Team-D'!X87/'Team-D'!$E87</f>
        <v>8.8235294117647065E-2</v>
      </c>
      <c r="P18" s="12">
        <f>'Team-D'!Y87/'Team-D'!$E87</f>
        <v>0</v>
      </c>
      <c r="Q18" s="12">
        <f t="shared" si="4"/>
        <v>8.8235294117647065E-2</v>
      </c>
    </row>
    <row r="19" spans="1:17">
      <c r="A19" t="s">
        <v>605</v>
      </c>
      <c r="B19" t="s">
        <v>600</v>
      </c>
      <c r="C19" s="74">
        <v>94.766666666666694</v>
      </c>
      <c r="D19" s="74">
        <v>16.683333333333302</v>
      </c>
      <c r="E19" s="74">
        <v>44.5</v>
      </c>
      <c r="F19" s="74">
        <v>155.5</v>
      </c>
      <c r="G19" s="74">
        <v>432.71</v>
      </c>
      <c r="H19" s="12">
        <f t="shared" si="0"/>
        <v>0.35936308382057269</v>
      </c>
      <c r="I19" s="12">
        <f t="shared" si="1"/>
        <v>0.21900734132945091</v>
      </c>
      <c r="J19" s="12">
        <f t="shared" si="2"/>
        <v>3.8555460547094599E-2</v>
      </c>
      <c r="K19" s="12">
        <f t="shared" si="3"/>
        <v>0.10284023942132145</v>
      </c>
      <c r="L19" s="12">
        <f>'Team-D'!U139</f>
        <v>0.35087719298245612</v>
      </c>
      <c r="M19" s="12">
        <f>'Team-D'!V139/('Team-D'!E139+'Team-D'!V139)</f>
        <v>8.0645161290322578E-2</v>
      </c>
      <c r="N19" s="12">
        <f>'Team-D'!W139/'Team-D'!E139</f>
        <v>0.64912280701754388</v>
      </c>
      <c r="O19" s="12">
        <f>'Team-D'!X139/'Team-D'!$E139</f>
        <v>3.5087719298245612E-2</v>
      </c>
      <c r="P19" s="12">
        <f>'Team-D'!Y139/'Team-D'!$E139</f>
        <v>0</v>
      </c>
      <c r="Q19" s="12">
        <f t="shared" si="4"/>
        <v>3.5087719298245612E-2</v>
      </c>
    </row>
    <row r="20" spans="1:17">
      <c r="A20" t="s">
        <v>605</v>
      </c>
      <c r="B20" t="s">
        <v>601</v>
      </c>
      <c r="C20" s="74">
        <v>66.599999999999994</v>
      </c>
      <c r="D20" s="74">
        <v>14.75</v>
      </c>
      <c r="E20" s="74">
        <v>42.15</v>
      </c>
      <c r="F20" s="74">
        <v>120.8</v>
      </c>
      <c r="G20" s="74">
        <v>343.03</v>
      </c>
      <c r="H20" s="12">
        <f t="shared" si="0"/>
        <v>0.35215578812348775</v>
      </c>
      <c r="I20" s="12">
        <f t="shared" si="1"/>
        <v>0.19415211497536658</v>
      </c>
      <c r="J20" s="12">
        <f t="shared" si="2"/>
        <v>4.2999154592892753E-2</v>
      </c>
      <c r="K20" s="12">
        <f t="shared" si="3"/>
        <v>0.12287555024341895</v>
      </c>
      <c r="L20" s="12">
        <f>'Team-D'!U193</f>
        <v>1</v>
      </c>
      <c r="M20" s="12">
        <f>'Team-D'!V193/('Team-D'!E193+'Team-D'!V193)</f>
        <v>0</v>
      </c>
      <c r="N20" s="12">
        <f>'Team-D'!W193/'Team-D'!E193</f>
        <v>0</v>
      </c>
      <c r="O20" s="12">
        <f>'Team-D'!X193/'Team-D'!$E193</f>
        <v>0.13953488372093023</v>
      </c>
      <c r="P20" s="12">
        <f>'Team-D'!Y193/'Team-D'!$E193</f>
        <v>0</v>
      </c>
      <c r="Q20" s="12">
        <f t="shared" si="4"/>
        <v>0.13953488372093023</v>
      </c>
    </row>
    <row r="21" spans="1:17">
      <c r="A21" t="s">
        <v>605</v>
      </c>
      <c r="B21" t="s">
        <v>602</v>
      </c>
      <c r="C21" s="74">
        <v>116.916666666667</v>
      </c>
      <c r="D21" s="74">
        <v>21.133333333333301</v>
      </c>
      <c r="E21" s="74">
        <v>60.383333333333297</v>
      </c>
      <c r="F21" s="74">
        <v>141.333333333333</v>
      </c>
      <c r="G21" s="74">
        <v>472.73</v>
      </c>
      <c r="H21" s="12">
        <f t="shared" si="0"/>
        <v>0.29897263413223829</v>
      </c>
      <c r="I21" s="12">
        <f t="shared" si="1"/>
        <v>0.24732229108934697</v>
      </c>
      <c r="J21" s="12">
        <f t="shared" si="2"/>
        <v>4.4704870292414912E-2</v>
      </c>
      <c r="K21" s="12">
        <f t="shared" si="3"/>
        <v>0.1277332374364506</v>
      </c>
      <c r="L21" s="12">
        <f>'Team-D'!U243</f>
        <v>0.95588235294117652</v>
      </c>
      <c r="M21" s="12">
        <f>'Team-D'!V243/('Team-D'!E243+'Team-D'!V243)</f>
        <v>0</v>
      </c>
      <c r="N21" s="12">
        <f>'Team-D'!W243/'Team-D'!E243</f>
        <v>4.4117647058823532E-2</v>
      </c>
      <c r="O21" s="12">
        <f>'Team-D'!X243/'Team-D'!$E243</f>
        <v>0</v>
      </c>
      <c r="P21" s="12">
        <f>'Team-D'!Y243/'Team-D'!$E243</f>
        <v>0</v>
      </c>
      <c r="Q21" s="12">
        <f t="shared" si="4"/>
        <v>0</v>
      </c>
    </row>
    <row r="22" spans="1:17">
      <c r="A22" t="s">
        <v>606</v>
      </c>
      <c r="B22" t="s">
        <v>598</v>
      </c>
      <c r="C22" s="74">
        <v>96.316666666666706</v>
      </c>
      <c r="D22" s="74">
        <v>5.1333333333333302</v>
      </c>
      <c r="E22" s="74">
        <v>91.75</v>
      </c>
      <c r="F22" s="74">
        <v>148.6</v>
      </c>
      <c r="G22" s="74">
        <v>452.83</v>
      </c>
      <c r="H22" s="12">
        <f t="shared" si="0"/>
        <v>0.32815847006602922</v>
      </c>
      <c r="I22" s="12">
        <f t="shared" si="1"/>
        <v>0.21269939418030323</v>
      </c>
      <c r="J22" s="12">
        <f t="shared" si="2"/>
        <v>1.1336115834492703E-2</v>
      </c>
      <c r="K22" s="12">
        <f t="shared" si="3"/>
        <v>0.20261466775611156</v>
      </c>
      <c r="L22" s="12">
        <f>'Team-E'!U9</f>
        <v>0.32258064516129031</v>
      </c>
      <c r="M22" s="12">
        <f>'Team-E'!V9/('Team-E'!E9+'Team-E'!V9)</f>
        <v>0</v>
      </c>
      <c r="N22" s="12">
        <f>'Team-E'!W9/'Team-E'!E9</f>
        <v>0.67741935483870963</v>
      </c>
      <c r="O22" s="12">
        <f>'Team-E'!X9/'Team-E'!$E9</f>
        <v>0</v>
      </c>
      <c r="P22" s="12">
        <f>'Team-E'!Y9/'Team-E'!$E9</f>
        <v>0</v>
      </c>
      <c r="Q22" s="12">
        <f t="shared" si="4"/>
        <v>0</v>
      </c>
    </row>
    <row r="23" spans="1:17">
      <c r="A23" t="s">
        <v>606</v>
      </c>
      <c r="B23" t="s">
        <v>599</v>
      </c>
      <c r="C23" s="74">
        <v>63.15</v>
      </c>
      <c r="D23" s="74">
        <v>8.6</v>
      </c>
      <c r="E23" s="74">
        <v>67.0833333333333</v>
      </c>
      <c r="F23" s="74">
        <v>153.48333333333301</v>
      </c>
      <c r="G23" s="74">
        <v>276.83999999999997</v>
      </c>
      <c r="H23" s="12">
        <f t="shared" si="0"/>
        <v>0.55441169387853284</v>
      </c>
      <c r="I23" s="12">
        <f t="shared" si="1"/>
        <v>0.22811009969657564</v>
      </c>
      <c r="J23" s="12">
        <f t="shared" si="2"/>
        <v>3.1064875018060975E-2</v>
      </c>
      <c r="K23" s="12">
        <f t="shared" si="3"/>
        <v>0.24231806579010731</v>
      </c>
      <c r="L23" s="12">
        <f>'Team-E'!U16</f>
        <v>7.4999999999999997E-2</v>
      </c>
      <c r="M23" s="12">
        <f>'Team-E'!V16/('Team-E'!E16+'Team-E'!V16)</f>
        <v>0.43661971830985913</v>
      </c>
      <c r="N23" s="12">
        <f>'Team-E'!W16/'Team-E'!E16</f>
        <v>0.92500000000000004</v>
      </c>
      <c r="O23" s="12">
        <f>'Team-E'!X16/'Team-E'!$E16</f>
        <v>0.2</v>
      </c>
      <c r="P23" s="12">
        <f>'Team-E'!Y16/'Team-E'!$E16</f>
        <v>0</v>
      </c>
      <c r="Q23" s="12">
        <f t="shared" si="4"/>
        <v>0.2</v>
      </c>
    </row>
    <row r="24" spans="1:17">
      <c r="A24" t="s">
        <v>606</v>
      </c>
      <c r="B24" t="s">
        <v>600</v>
      </c>
      <c r="C24" s="74">
        <v>103.916666666667</v>
      </c>
      <c r="D24" s="74">
        <v>12.3166666666667</v>
      </c>
      <c r="E24" s="74">
        <v>95.3</v>
      </c>
      <c r="F24" s="74">
        <v>168.45</v>
      </c>
      <c r="G24" s="74">
        <v>403.77</v>
      </c>
      <c r="H24" s="12">
        <f t="shared" si="0"/>
        <v>0.41719295638606135</v>
      </c>
      <c r="I24" s="12">
        <f t="shared" si="1"/>
        <v>0.25736599219027417</v>
      </c>
      <c r="J24" s="12">
        <f t="shared" si="2"/>
        <v>3.0504164912367685E-2</v>
      </c>
      <c r="K24" s="12">
        <f t="shared" si="3"/>
        <v>0.23602546003913119</v>
      </c>
      <c r="L24" s="12">
        <f>'Team-E'!U56</f>
        <v>0.85915492957746475</v>
      </c>
      <c r="M24" s="12">
        <f>'Team-E'!V56/('Team-E'!E56+'Team-E'!V56)</f>
        <v>0.28282828282828282</v>
      </c>
      <c r="N24" s="12">
        <f>'Team-E'!W56/'Team-E'!E56</f>
        <v>0.14084507042253522</v>
      </c>
      <c r="O24" s="12">
        <f>'Team-E'!X56/'Team-E'!$E56</f>
        <v>0</v>
      </c>
      <c r="P24" s="12">
        <f>'Team-E'!Y56/'Team-E'!$E56</f>
        <v>0.43661971830985913</v>
      </c>
      <c r="Q24" s="12">
        <f t="shared" si="4"/>
        <v>0.43661971830985913</v>
      </c>
    </row>
    <row r="25" spans="1:17">
      <c r="A25" t="s">
        <v>606</v>
      </c>
      <c r="B25" t="s">
        <v>601</v>
      </c>
      <c r="C25" s="74">
        <v>83.55</v>
      </c>
      <c r="D25" s="74">
        <v>25.2</v>
      </c>
      <c r="E25" s="74">
        <v>67.183333333333294</v>
      </c>
      <c r="F25" s="74">
        <v>154.44999999999999</v>
      </c>
      <c r="G25" s="74">
        <v>314.16000000000003</v>
      </c>
      <c r="H25" s="12">
        <f t="shared" si="0"/>
        <v>0.49162846956964595</v>
      </c>
      <c r="I25" s="12">
        <f t="shared" si="1"/>
        <v>0.2659472880061115</v>
      </c>
      <c r="J25" s="12">
        <f t="shared" si="2"/>
        <v>8.0213903743315496E-2</v>
      </c>
      <c r="K25" s="12">
        <f t="shared" si="3"/>
        <v>0.21385069179186811</v>
      </c>
      <c r="L25" s="12">
        <f>'Team-E'!U84</f>
        <v>0.54545454545454541</v>
      </c>
      <c r="M25" s="12">
        <f>'Team-E'!V84/('Team-E'!E84+'Team-E'!V84)</f>
        <v>0</v>
      </c>
      <c r="N25" s="12">
        <f>'Team-E'!W84/'Team-E'!E84</f>
        <v>0.45454545454545453</v>
      </c>
      <c r="O25" s="12">
        <f>'Team-E'!X84/'Team-E'!$E84</f>
        <v>0</v>
      </c>
      <c r="P25" s="12">
        <f>'Team-E'!Y84/'Team-E'!$E84</f>
        <v>0.45454545454545453</v>
      </c>
      <c r="Q25" s="12">
        <f t="shared" si="4"/>
        <v>0.45454545454545453</v>
      </c>
    </row>
    <row r="26" spans="1:17">
      <c r="A26" t="s">
        <v>606</v>
      </c>
      <c r="B26" t="s">
        <v>602</v>
      </c>
      <c r="C26" s="74">
        <v>67.866666666666703</v>
      </c>
      <c r="D26" s="74">
        <v>41.116666666666703</v>
      </c>
      <c r="E26" s="74">
        <v>110.9</v>
      </c>
      <c r="F26" s="74">
        <v>195.13333333333301</v>
      </c>
      <c r="G26" s="74">
        <v>463.65</v>
      </c>
      <c r="H26" s="12">
        <f t="shared" si="0"/>
        <v>0.4208634386570323</v>
      </c>
      <c r="I26" s="12">
        <f t="shared" si="1"/>
        <v>0.14637477982673722</v>
      </c>
      <c r="J26" s="12">
        <f t="shared" si="2"/>
        <v>8.8680398288939297E-2</v>
      </c>
      <c r="K26" s="12">
        <f t="shared" si="3"/>
        <v>0.23918904345950612</v>
      </c>
      <c r="L26" s="12">
        <f>'Team-E'!U138</f>
        <v>0.75757575757575757</v>
      </c>
      <c r="M26" s="12">
        <f>'Team-E'!V138/('Team-E'!E138+'Team-E'!V138)</f>
        <v>0</v>
      </c>
      <c r="N26" s="12">
        <f>'Team-E'!W138/'Team-E'!E138</f>
        <v>0.24242424242424243</v>
      </c>
      <c r="O26" s="12">
        <f>'Team-E'!X138/'Team-E'!$E138</f>
        <v>0</v>
      </c>
      <c r="P26" s="12">
        <f>'Team-E'!Y138/'Team-E'!$E138</f>
        <v>0</v>
      </c>
      <c r="Q26" s="12">
        <f t="shared" si="4"/>
        <v>0</v>
      </c>
    </row>
    <row r="27" spans="1:17">
      <c r="A27" t="s">
        <v>607</v>
      </c>
      <c r="B27" t="s">
        <v>598</v>
      </c>
      <c r="C27" s="74">
        <v>76.45</v>
      </c>
      <c r="D27" s="74">
        <v>10.25</v>
      </c>
      <c r="E27" s="74">
        <v>86.183333333333294</v>
      </c>
      <c r="F27" s="74">
        <v>172.23333333333301</v>
      </c>
      <c r="G27" s="74">
        <v>351.52</v>
      </c>
      <c r="H27" s="12">
        <f t="shared" si="0"/>
        <v>0.48996737976027827</v>
      </c>
      <c r="I27" s="12">
        <f t="shared" si="1"/>
        <v>0.21748406918525265</v>
      </c>
      <c r="J27" s="12">
        <f t="shared" si="2"/>
        <v>2.9159080564406008E-2</v>
      </c>
      <c r="K27" s="12">
        <f t="shared" si="3"/>
        <v>0.24517334243665595</v>
      </c>
      <c r="L27" s="12">
        <f>'Team-F'!U12</f>
        <v>0.27777777777777779</v>
      </c>
      <c r="M27" s="12">
        <f>'Team-F'!V12/('Team-F'!E12+'Team-F'!V12)</f>
        <v>0</v>
      </c>
      <c r="N27" s="12">
        <f>'Team-F'!W12/'Team-F'!E12</f>
        <v>0.72222222222222221</v>
      </c>
      <c r="O27" s="12">
        <f>'Team-F'!X12/'Team-F'!$E12</f>
        <v>0</v>
      </c>
      <c r="P27" s="12">
        <f>'Team-F'!Y12/'Team-F'!$E12</f>
        <v>0</v>
      </c>
      <c r="Q27" s="12">
        <f t="shared" si="4"/>
        <v>0</v>
      </c>
    </row>
    <row r="28" spans="1:17">
      <c r="A28" t="s">
        <v>607</v>
      </c>
      <c r="B28" t="s">
        <v>599</v>
      </c>
      <c r="C28" s="74">
        <v>60.516666666666701</v>
      </c>
      <c r="D28" s="74">
        <v>0</v>
      </c>
      <c r="E28" s="74">
        <v>70.95</v>
      </c>
      <c r="F28" s="74">
        <v>144.316666666667</v>
      </c>
      <c r="G28" s="74">
        <v>303.19</v>
      </c>
      <c r="H28" s="12">
        <f t="shared" si="0"/>
        <v>0.47599415108238069</v>
      </c>
      <c r="I28" s="12">
        <f t="shared" si="1"/>
        <v>0.199599810899656</v>
      </c>
      <c r="J28" s="12">
        <f t="shared" si="2"/>
        <v>0</v>
      </c>
      <c r="K28" s="12">
        <f t="shared" si="3"/>
        <v>0.23401167584682872</v>
      </c>
      <c r="L28" s="12">
        <f>'Team-F'!U46</f>
        <v>7.2164948453608241E-2</v>
      </c>
      <c r="M28" s="12">
        <f>'Team-F'!V46/('Team-F'!E46+'Team-F'!V46)</f>
        <v>0</v>
      </c>
      <c r="N28" s="12">
        <f>'Team-F'!W46/'Team-F'!E46</f>
        <v>0.92783505154639179</v>
      </c>
      <c r="O28" s="12">
        <f>'Team-F'!X46/'Team-F'!$E46</f>
        <v>1.0309278350515464E-2</v>
      </c>
      <c r="P28" s="12">
        <f>'Team-F'!Y46/'Team-F'!$E46</f>
        <v>0</v>
      </c>
      <c r="Q28" s="12">
        <f t="shared" si="4"/>
        <v>1.0309278350515464E-2</v>
      </c>
    </row>
    <row r="29" spans="1:17">
      <c r="A29" t="s">
        <v>607</v>
      </c>
      <c r="B29" t="s">
        <v>600</v>
      </c>
      <c r="C29" s="74">
        <v>87.016666666666694</v>
      </c>
      <c r="D29" s="74">
        <v>9.4166666666666696</v>
      </c>
      <c r="E29" s="74">
        <v>154.433333333333</v>
      </c>
      <c r="F29" s="74">
        <v>218.8</v>
      </c>
      <c r="G29" s="74">
        <v>483.3</v>
      </c>
      <c r="H29" s="12">
        <f t="shared" si="0"/>
        <v>0.45272087730188293</v>
      </c>
      <c r="I29" s="12">
        <f t="shared" si="1"/>
        <v>0.1800468997861922</v>
      </c>
      <c r="J29" s="12">
        <f t="shared" si="2"/>
        <v>1.9484102351886343E-2</v>
      </c>
      <c r="K29" s="12">
        <f t="shared" si="3"/>
        <v>0.31953927857093523</v>
      </c>
      <c r="L29" s="12">
        <f>'Team-F'!U76</f>
        <v>0.71951219512195119</v>
      </c>
      <c r="M29" s="12">
        <f>'Team-F'!V76/('Team-F'!E76+'Team-F'!V76)</f>
        <v>0.16326530612244897</v>
      </c>
      <c r="N29" s="12">
        <f>'Team-F'!W76/'Team-F'!E76</f>
        <v>0.28048780487804881</v>
      </c>
      <c r="O29" s="12">
        <f>'Team-F'!X76/'Team-F'!$E76</f>
        <v>2.4390243902439025E-2</v>
      </c>
      <c r="P29" s="12">
        <f>'Team-F'!Y76/'Team-F'!$E76</f>
        <v>0</v>
      </c>
      <c r="Q29" s="12">
        <f t="shared" si="4"/>
        <v>2.4390243902439025E-2</v>
      </c>
    </row>
    <row r="30" spans="1:17">
      <c r="A30" t="s">
        <v>607</v>
      </c>
      <c r="B30" t="s">
        <v>601</v>
      </c>
      <c r="C30" s="74">
        <v>73.733333333333306</v>
      </c>
      <c r="D30" s="74">
        <v>23.116666666666699</v>
      </c>
      <c r="E30" s="74">
        <v>95.15</v>
      </c>
      <c r="F30" s="74">
        <v>157.96666666666701</v>
      </c>
      <c r="G30" s="74">
        <v>332.73</v>
      </c>
      <c r="H30" s="12">
        <f t="shared" si="0"/>
        <v>0.47475931435899077</v>
      </c>
      <c r="I30" s="12">
        <f t="shared" si="1"/>
        <v>0.22160109798735703</v>
      </c>
      <c r="J30" s="12">
        <f t="shared" si="2"/>
        <v>6.9475751109508307E-2</v>
      </c>
      <c r="K30" s="12">
        <f t="shared" si="3"/>
        <v>0.28596760135845883</v>
      </c>
      <c r="L30" s="12">
        <f>'Team-F'!U116</f>
        <v>0.40625</v>
      </c>
      <c r="M30" s="12">
        <f>'Team-F'!V116/('Team-F'!E116+'Team-F'!V116)</f>
        <v>0.39622641509433965</v>
      </c>
      <c r="N30" s="12">
        <f>'Team-F'!W116/'Team-F'!E116</f>
        <v>0.59375</v>
      </c>
      <c r="O30" s="12">
        <f>'Team-F'!X116/'Team-F'!$E116</f>
        <v>0</v>
      </c>
      <c r="P30" s="12">
        <f>'Team-F'!Y116/'Team-F'!$E116</f>
        <v>0</v>
      </c>
      <c r="Q30" s="12">
        <f t="shared" si="4"/>
        <v>0</v>
      </c>
    </row>
    <row r="31" spans="1:17">
      <c r="A31" t="s">
        <v>607</v>
      </c>
      <c r="B31" t="s">
        <v>602</v>
      </c>
      <c r="C31" s="74">
        <v>66.233333333333306</v>
      </c>
      <c r="D31" s="74">
        <v>3.6666666666666701</v>
      </c>
      <c r="E31" s="74">
        <v>118.333333333333</v>
      </c>
      <c r="F31" s="74">
        <v>194.15</v>
      </c>
      <c r="G31" s="74">
        <v>441.66</v>
      </c>
      <c r="H31" s="12">
        <f t="shared" si="0"/>
        <v>0.43959154100439252</v>
      </c>
      <c r="I31" s="12">
        <f t="shared" si="1"/>
        <v>0.14996452776645677</v>
      </c>
      <c r="J31" s="12">
        <f t="shared" si="2"/>
        <v>8.3020121058431148E-3</v>
      </c>
      <c r="K31" s="12">
        <f t="shared" si="3"/>
        <v>0.26792857250675406</v>
      </c>
      <c r="L31" s="12">
        <f>'Team-F'!U172</f>
        <v>1</v>
      </c>
      <c r="M31" s="12">
        <f>'Team-F'!V172/('Team-F'!E172+'Team-F'!V172)</f>
        <v>0</v>
      </c>
      <c r="N31" s="12">
        <f>'Team-F'!W172/'Team-F'!E172</f>
        <v>0</v>
      </c>
      <c r="O31" s="12">
        <f>'Team-F'!X172/'Team-F'!$E172</f>
        <v>0.16666666666666666</v>
      </c>
      <c r="P31" s="12">
        <f>'Team-F'!Y172/'Team-F'!$E172</f>
        <v>0.29166666666666669</v>
      </c>
      <c r="Q31" s="12">
        <f t="shared" si="4"/>
        <v>0.45833333333333337</v>
      </c>
    </row>
    <row r="32" spans="1:17">
      <c r="A32" t="s">
        <v>608</v>
      </c>
      <c r="B32" t="s">
        <v>598</v>
      </c>
      <c r="C32" s="74">
        <v>73.150000000000006</v>
      </c>
      <c r="D32" s="74">
        <v>0</v>
      </c>
      <c r="E32" s="74">
        <v>62.4</v>
      </c>
      <c r="F32" s="74">
        <v>156.94999999999999</v>
      </c>
      <c r="G32" s="74">
        <v>406.25</v>
      </c>
      <c r="H32" s="12">
        <f t="shared" si="0"/>
        <v>0.38633846153846152</v>
      </c>
      <c r="I32" s="12">
        <f t="shared" si="1"/>
        <v>0.18006153846153847</v>
      </c>
      <c r="J32" s="12">
        <f t="shared" si="2"/>
        <v>0</v>
      </c>
      <c r="K32" s="12">
        <f t="shared" si="3"/>
        <v>0.15359999999999999</v>
      </c>
      <c r="L32" s="12">
        <f>'Team-G'!U31</f>
        <v>0.88372093023255816</v>
      </c>
      <c r="M32" s="12">
        <f>'Team-G'!V31/('Team-G'!E31+'Team-G'!V31)</f>
        <v>0.10416666666666667</v>
      </c>
      <c r="N32" s="12">
        <f>'Team-G'!W31/'Team-G'!E31</f>
        <v>0.11627906976744186</v>
      </c>
      <c r="O32" s="12">
        <f>'Team-G'!X31/'Team-G'!$E31</f>
        <v>0</v>
      </c>
      <c r="P32" s="12">
        <f>'Team-G'!Y31/'Team-G'!$E31</f>
        <v>0</v>
      </c>
      <c r="Q32" s="12">
        <f t="shared" si="4"/>
        <v>0</v>
      </c>
    </row>
    <row r="33" spans="1:17">
      <c r="A33" t="s">
        <v>608</v>
      </c>
      <c r="B33" t="s">
        <v>599</v>
      </c>
      <c r="C33" s="74">
        <v>31.95</v>
      </c>
      <c r="D33" s="74">
        <v>0</v>
      </c>
      <c r="E33" s="74">
        <v>21.633333333333301</v>
      </c>
      <c r="F33" s="74">
        <v>79.316666666666706</v>
      </c>
      <c r="G33" s="74">
        <v>267.37</v>
      </c>
      <c r="H33" s="12">
        <f t="shared" si="0"/>
        <v>0.29665507224694881</v>
      </c>
      <c r="I33" s="12">
        <f t="shared" si="1"/>
        <v>0.11949732580319407</v>
      </c>
      <c r="J33" s="12">
        <f t="shared" si="2"/>
        <v>0</v>
      </c>
      <c r="K33" s="12">
        <f t="shared" si="3"/>
        <v>8.0911595666429664E-2</v>
      </c>
      <c r="L33" s="12">
        <f>'Team-G'!U56</f>
        <v>1</v>
      </c>
      <c r="M33" s="12">
        <f>'Team-G'!V56/('Team-G'!E56+'Team-G'!V56)</f>
        <v>0</v>
      </c>
      <c r="N33" s="12">
        <f>'Team-G'!W56/'Team-G'!E56</f>
        <v>0</v>
      </c>
      <c r="O33" s="12">
        <f>'Team-G'!X56/'Team-G'!$E56</f>
        <v>0</v>
      </c>
      <c r="P33" s="12">
        <f>'Team-G'!Y56/'Team-G'!$E56</f>
        <v>0</v>
      </c>
      <c r="Q33" s="12">
        <f t="shared" si="4"/>
        <v>0</v>
      </c>
    </row>
    <row r="34" spans="1:17">
      <c r="A34" t="s">
        <v>608</v>
      </c>
      <c r="B34" t="s">
        <v>600</v>
      </c>
      <c r="C34" s="74">
        <v>40.983333333333299</v>
      </c>
      <c r="D34" s="74">
        <v>0</v>
      </c>
      <c r="E34" s="74">
        <v>37.549999999999997</v>
      </c>
      <c r="F34" s="74">
        <v>70.633333333333297</v>
      </c>
      <c r="G34" s="74">
        <v>317.67</v>
      </c>
      <c r="H34" s="12">
        <f t="shared" si="0"/>
        <v>0.2223481390541546</v>
      </c>
      <c r="I34" s="12">
        <f t="shared" si="1"/>
        <v>0.12901228738418263</v>
      </c>
      <c r="J34" s="12">
        <f t="shared" si="2"/>
        <v>0</v>
      </c>
      <c r="K34" s="12">
        <f t="shared" si="3"/>
        <v>0.11820442597664241</v>
      </c>
      <c r="L34" s="12">
        <f>'Team-G'!U72</f>
        <v>0.21739130434782608</v>
      </c>
      <c r="M34" s="12">
        <f>'Team-G'!V72/('Team-G'!E72+'Team-G'!V72)</f>
        <v>0.3611111111111111</v>
      </c>
      <c r="N34" s="12">
        <f>'Team-G'!W72/'Team-G'!E72</f>
        <v>0.78260869565217395</v>
      </c>
      <c r="O34" s="12">
        <f>'Team-G'!X72/'Team-G'!$E72</f>
        <v>0.21739130434782608</v>
      </c>
      <c r="P34" s="12">
        <f>'Team-G'!Y72/'Team-G'!$E72</f>
        <v>0</v>
      </c>
      <c r="Q34" s="12">
        <f t="shared" si="4"/>
        <v>0.21739130434782608</v>
      </c>
    </row>
    <row r="35" spans="1:17">
      <c r="A35" t="s">
        <v>608</v>
      </c>
      <c r="B35" t="s">
        <v>601</v>
      </c>
      <c r="C35" s="74">
        <v>32.950000000000003</v>
      </c>
      <c r="D35" s="74">
        <v>0</v>
      </c>
      <c r="E35" s="74">
        <v>10.983333333333301</v>
      </c>
      <c r="F35" s="74">
        <v>43.216666666666697</v>
      </c>
      <c r="G35" s="74">
        <v>210.96</v>
      </c>
      <c r="H35" s="12">
        <f t="shared" si="0"/>
        <v>0.20485716091518152</v>
      </c>
      <c r="I35" s="12">
        <f t="shared" si="1"/>
        <v>0.15619074706105424</v>
      </c>
      <c r="J35" s="12">
        <f t="shared" si="2"/>
        <v>0</v>
      </c>
      <c r="K35" s="12">
        <f t="shared" si="3"/>
        <v>5.2063582353684586E-2</v>
      </c>
      <c r="L35" s="12">
        <f>'Team-G'!U93</f>
        <v>0.38235294117647056</v>
      </c>
      <c r="M35" s="12">
        <f>'Team-G'!V93/('Team-G'!E93+'Team-G'!V93)</f>
        <v>0</v>
      </c>
      <c r="N35" s="12">
        <f>'Team-G'!W93/'Team-G'!E93</f>
        <v>0.61764705882352944</v>
      </c>
      <c r="O35" s="12">
        <f>'Team-G'!X93/'Team-G'!$E93</f>
        <v>0</v>
      </c>
      <c r="P35" s="12">
        <f>'Team-G'!Y93/'Team-G'!$E93</f>
        <v>0</v>
      </c>
      <c r="Q35" s="12">
        <f t="shared" si="4"/>
        <v>0</v>
      </c>
    </row>
    <row r="36" spans="1:17">
      <c r="A36" t="s">
        <v>608</v>
      </c>
      <c r="B36" t="s">
        <v>602</v>
      </c>
      <c r="C36" s="74">
        <v>59</v>
      </c>
      <c r="D36" s="74">
        <v>0</v>
      </c>
      <c r="E36" s="74">
        <v>33.9</v>
      </c>
      <c r="F36" s="74">
        <v>118.4</v>
      </c>
      <c r="G36" s="74">
        <v>328.5</v>
      </c>
      <c r="H36" s="12">
        <f t="shared" si="0"/>
        <v>0.36042617960426182</v>
      </c>
      <c r="I36" s="12">
        <f t="shared" si="1"/>
        <v>0.17960426179604261</v>
      </c>
      <c r="J36" s="12">
        <f t="shared" si="2"/>
        <v>0</v>
      </c>
      <c r="K36" s="12">
        <f t="shared" si="3"/>
        <v>0.10319634703196347</v>
      </c>
      <c r="L36" s="12">
        <f>'Team-G'!U117</f>
        <v>0.81081081081081086</v>
      </c>
      <c r="M36" s="12">
        <f>'Team-G'!V117/('Team-G'!E117+'Team-G'!V117)</f>
        <v>0</v>
      </c>
      <c r="N36" s="12">
        <f>'Team-G'!W117/'Team-G'!E117</f>
        <v>0.1891891891891892</v>
      </c>
      <c r="O36" s="12">
        <f>'Team-G'!X117/'Team-G'!$E117</f>
        <v>8.1081081081081086E-2</v>
      </c>
      <c r="P36" s="12">
        <f>'Team-G'!Y117/'Team-G'!$E117</f>
        <v>0</v>
      </c>
      <c r="Q36" s="12">
        <f t="shared" si="4"/>
        <v>8.1081081081081086E-2</v>
      </c>
    </row>
    <row r="37" spans="1:17">
      <c r="A37" t="s">
        <v>609</v>
      </c>
      <c r="B37" t="s">
        <v>598</v>
      </c>
      <c r="C37" s="74">
        <v>45.1</v>
      </c>
      <c r="D37" s="74">
        <v>10.0833333333333</v>
      </c>
      <c r="E37" s="74">
        <v>58.233333333333299</v>
      </c>
      <c r="F37" s="74">
        <v>139.5</v>
      </c>
      <c r="G37" s="74">
        <v>327.13</v>
      </c>
      <c r="H37" s="12">
        <f t="shared" si="0"/>
        <v>0.4264359734662061</v>
      </c>
      <c r="I37" s="12">
        <f t="shared" si="1"/>
        <v>0.13786568031057989</v>
      </c>
      <c r="J37" s="12">
        <f t="shared" si="2"/>
        <v>3.0823627711714915E-2</v>
      </c>
      <c r="K37" s="12">
        <f t="shared" si="3"/>
        <v>0.17801281855327636</v>
      </c>
      <c r="L37" s="12">
        <f>'Team-H'!U52</f>
        <v>0.75862068965517238</v>
      </c>
      <c r="M37" s="12">
        <f>'Team-H'!V52/('Team-H'!E52+'Team-H'!V52)</f>
        <v>0</v>
      </c>
      <c r="N37" s="12">
        <f>'Team-H'!W52/'Team-H'!E52</f>
        <v>0.2413793103448276</v>
      </c>
      <c r="O37" s="12">
        <f>'Team-H'!X52/'Team-H'!$E52</f>
        <v>0</v>
      </c>
      <c r="P37" s="12">
        <f>'Team-H'!Y52/'Team-H'!$E52</f>
        <v>0</v>
      </c>
      <c r="Q37" s="12">
        <f t="shared" si="4"/>
        <v>0</v>
      </c>
    </row>
    <row r="38" spans="1:17">
      <c r="A38" t="s">
        <v>609</v>
      </c>
      <c r="B38" t="s">
        <v>599</v>
      </c>
      <c r="C38" s="74">
        <v>52.983333333333299</v>
      </c>
      <c r="D38" s="74">
        <v>2</v>
      </c>
      <c r="E38" s="74">
        <v>21.516666666666701</v>
      </c>
      <c r="F38" s="74">
        <v>57.25</v>
      </c>
      <c r="G38" s="74">
        <v>204.25</v>
      </c>
      <c r="H38" s="12">
        <f t="shared" si="0"/>
        <v>0.2802937576499388</v>
      </c>
      <c r="I38" s="12">
        <f t="shared" si="1"/>
        <v>0.25940432476540171</v>
      </c>
      <c r="J38" s="12">
        <f t="shared" si="2"/>
        <v>9.7919216646266821E-3</v>
      </c>
      <c r="K38" s="12">
        <f t="shared" si="3"/>
        <v>0.10534475724194223</v>
      </c>
      <c r="L38" s="12">
        <f>'Team-H'!U82</f>
        <v>0.64406779661016944</v>
      </c>
      <c r="M38" s="12">
        <f>'Team-H'!V82/('Team-H'!E82+'Team-H'!V82)</f>
        <v>0.25316455696202533</v>
      </c>
      <c r="N38" s="12">
        <f>'Team-H'!W82/'Team-H'!E82</f>
        <v>0.3559322033898305</v>
      </c>
      <c r="O38" s="12">
        <f>'Team-H'!X82/'Team-H'!$E82</f>
        <v>0</v>
      </c>
      <c r="P38" s="12">
        <f>'Team-H'!Y82/'Team-H'!$E82</f>
        <v>0</v>
      </c>
      <c r="Q38" s="12">
        <f t="shared" si="4"/>
        <v>0</v>
      </c>
    </row>
    <row r="39" spans="1:17">
      <c r="A39" t="s">
        <v>609</v>
      </c>
      <c r="B39" t="s">
        <v>600</v>
      </c>
      <c r="C39" s="74">
        <v>139.71666666666701</v>
      </c>
      <c r="D39" s="74">
        <v>16.9166666666667</v>
      </c>
      <c r="E39" s="74">
        <v>93.316666666666706</v>
      </c>
      <c r="F39" s="74">
        <v>231.15</v>
      </c>
      <c r="G39" s="74">
        <v>501.29</v>
      </c>
      <c r="H39" s="12">
        <f t="shared" si="0"/>
        <v>0.46111033533483614</v>
      </c>
      <c r="I39" s="12">
        <f t="shared" si="1"/>
        <v>0.27871425056687149</v>
      </c>
      <c r="J39" s="12">
        <f t="shared" si="2"/>
        <v>3.3746267961991462E-2</v>
      </c>
      <c r="K39" s="12">
        <f t="shared" si="3"/>
        <v>0.18615305844255162</v>
      </c>
      <c r="L39" s="12">
        <f>'Team-H'!U153</f>
        <v>0.76436781609195403</v>
      </c>
      <c r="M39" s="12">
        <f>'Team-H'!V153/('Team-H'!E153+'Team-H'!V153)</f>
        <v>0</v>
      </c>
      <c r="N39" s="12">
        <f>'Team-H'!W153/'Team-H'!E153</f>
        <v>0.23563218390804597</v>
      </c>
      <c r="O39" s="12">
        <f>'Team-H'!X153/'Team-H'!$E153</f>
        <v>0</v>
      </c>
      <c r="P39" s="12">
        <f>'Team-H'!Y153/'Team-H'!$E153</f>
        <v>0.11494252873563218</v>
      </c>
      <c r="Q39" s="12">
        <f t="shared" si="4"/>
        <v>0.11494252873563218</v>
      </c>
    </row>
    <row r="40" spans="1:17">
      <c r="A40" t="s">
        <v>609</v>
      </c>
      <c r="B40" t="s">
        <v>601</v>
      </c>
      <c r="C40" s="74">
        <v>52.783333333333303</v>
      </c>
      <c r="D40" s="74">
        <v>1.7</v>
      </c>
      <c r="E40" s="74">
        <v>44.033333333333303</v>
      </c>
      <c r="F40" s="74">
        <v>72.2</v>
      </c>
      <c r="G40" s="74">
        <v>213.12</v>
      </c>
      <c r="H40" s="12">
        <f t="shared" si="0"/>
        <v>0.33877627627627627</v>
      </c>
      <c r="I40" s="12">
        <f t="shared" si="1"/>
        <v>0.2476695445445444</v>
      </c>
      <c r="J40" s="12">
        <f t="shared" si="2"/>
        <v>7.9767267267267256E-3</v>
      </c>
      <c r="K40" s="12">
        <f t="shared" si="3"/>
        <v>0.20661286286286271</v>
      </c>
      <c r="L40" s="12">
        <f>'Team-H'!U176</f>
        <v>0.83673469387755106</v>
      </c>
      <c r="M40" s="12">
        <f>'Team-H'!V176/('Team-H'!E176+'Team-H'!V176)</f>
        <v>0</v>
      </c>
      <c r="N40" s="12">
        <f>'Team-H'!W176/'Team-H'!E176</f>
        <v>0</v>
      </c>
      <c r="O40" s="12">
        <f>'Team-H'!X176/'Team-H'!$E176</f>
        <v>0</v>
      </c>
      <c r="P40" s="12">
        <f>'Team-H'!Y176/'Team-H'!$E176</f>
        <v>0</v>
      </c>
      <c r="Q40" s="12">
        <f t="shared" si="4"/>
        <v>0</v>
      </c>
    </row>
    <row r="41" spans="1:17">
      <c r="A41" t="s">
        <v>609</v>
      </c>
      <c r="B41" t="s">
        <v>602</v>
      </c>
      <c r="C41" s="74">
        <v>77.400000000000006</v>
      </c>
      <c r="D41" s="74">
        <v>9.0833333333333304</v>
      </c>
      <c r="E41" s="74">
        <v>62.616666666666703</v>
      </c>
      <c r="F41" s="74">
        <v>109.566666666667</v>
      </c>
      <c r="G41" s="74">
        <v>289.29000000000002</v>
      </c>
      <c r="H41" s="12">
        <f t="shared" si="0"/>
        <v>0.37874336018067334</v>
      </c>
      <c r="I41" s="12">
        <f t="shared" si="1"/>
        <v>0.26755159182826921</v>
      </c>
      <c r="J41" s="12">
        <f t="shared" si="2"/>
        <v>3.1398711788631926E-2</v>
      </c>
      <c r="K41" s="12">
        <f t="shared" si="3"/>
        <v>0.21644946823833072</v>
      </c>
      <c r="L41" s="12">
        <f>'Team-H'!U213</f>
        <v>0.87692307692307692</v>
      </c>
      <c r="M41" s="12">
        <f>'Team-H'!V213/('Team-H'!E213+'Team-H'!V213)</f>
        <v>0.2441860465116279</v>
      </c>
      <c r="N41" s="12">
        <f>'Team-H'!W213/'Team-H'!E213</f>
        <v>0.12307692307692308</v>
      </c>
      <c r="O41" s="12">
        <f>'Team-H'!X213/'Team-H'!$E213</f>
        <v>0</v>
      </c>
      <c r="P41" s="12">
        <f>'Team-H'!Y213/'Team-H'!$E213</f>
        <v>0</v>
      </c>
      <c r="Q41" s="12">
        <f t="shared" si="4"/>
        <v>0</v>
      </c>
    </row>
    <row r="42" spans="1:17">
      <c r="P42" s="15"/>
    </row>
    <row r="43" spans="1:17">
      <c r="P43" s="15"/>
    </row>
    <row r="44" spans="1:17">
      <c r="P44" s="15"/>
    </row>
    <row r="45" spans="1:17" ht="56">
      <c r="A45" s="16" t="s">
        <v>583</v>
      </c>
      <c r="B45" s="14" t="s">
        <v>610</v>
      </c>
      <c r="C45" s="14" t="s">
        <v>611</v>
      </c>
      <c r="D45" s="14" t="s">
        <v>612</v>
      </c>
      <c r="E45" s="14" t="s">
        <v>613</v>
      </c>
      <c r="F45" s="14" t="s">
        <v>614</v>
      </c>
      <c r="G45" s="14"/>
      <c r="H45" s="14" t="s">
        <v>615</v>
      </c>
      <c r="I45" s="14"/>
      <c r="J45" s="14" t="s">
        <v>616</v>
      </c>
      <c r="K45" s="14" t="s">
        <v>617</v>
      </c>
      <c r="P45" s="15"/>
    </row>
    <row r="46" spans="1:17">
      <c r="A46" t="s">
        <v>597</v>
      </c>
      <c r="B46" s="15">
        <f>J2</f>
        <v>0.11545241861078168</v>
      </c>
      <c r="C46" s="15">
        <f>K3</f>
        <v>5.483826183534652E-2</v>
      </c>
      <c r="D46" s="15">
        <f>J3</f>
        <v>2.1241149521032902E-2</v>
      </c>
      <c r="E46" s="15">
        <f>K4</f>
        <v>0.27179303607251715</v>
      </c>
      <c r="F46" s="15">
        <f>J4</f>
        <v>2.6996591866717452E-2</v>
      </c>
      <c r="G46" s="15"/>
      <c r="H46" s="15">
        <f>K5</f>
        <v>0.21531773045372843</v>
      </c>
      <c r="I46" s="15"/>
      <c r="J46" s="15">
        <f>J5</f>
        <v>1.757081036577406E-3</v>
      </c>
      <c r="K46" s="15">
        <f>K6</f>
        <v>0.13612612410576125</v>
      </c>
      <c r="P46" s="15"/>
    </row>
    <row r="47" spans="1:17">
      <c r="A47" t="s">
        <v>603</v>
      </c>
      <c r="B47" s="15">
        <f>J7</f>
        <v>1.6215339711366954E-2</v>
      </c>
      <c r="C47" s="15">
        <f>K8</f>
        <v>9.8243882689339188E-2</v>
      </c>
      <c r="D47" s="15">
        <f>J8</f>
        <v>1.2019534907259813E-2</v>
      </c>
      <c r="E47" s="15">
        <f>K9</f>
        <v>0.18911307571652644</v>
      </c>
      <c r="F47" s="15">
        <f>J9</f>
        <v>2.4418936261229145E-2</v>
      </c>
      <c r="G47" s="15"/>
      <c r="H47" s="15">
        <f>K10</f>
        <v>0.15041472372384765</v>
      </c>
      <c r="I47" s="15"/>
      <c r="J47" s="15">
        <f>J10</f>
        <v>1.3755347391298351E-3</v>
      </c>
      <c r="K47" s="15">
        <f>K11</f>
        <v>0.15977085417559916</v>
      </c>
      <c r="P47" s="15"/>
    </row>
    <row r="48" spans="1:17">
      <c r="A48" t="s">
        <v>604</v>
      </c>
      <c r="B48" s="15">
        <f>J12</f>
        <v>1.2826777424871733E-2</v>
      </c>
      <c r="C48" s="15">
        <f>K13</f>
        <v>0.12963864640211456</v>
      </c>
      <c r="D48" s="15">
        <f>J13</f>
        <v>1.072351870529451E-2</v>
      </c>
      <c r="E48" s="15">
        <f>K14</f>
        <v>0.18541436270121309</v>
      </c>
      <c r="F48" s="15">
        <f>J14</f>
        <v>2.1064827005108221E-2</v>
      </c>
      <c r="G48" s="15"/>
      <c r="H48" s="15">
        <f>K15</f>
        <v>0.184206581215801</v>
      </c>
      <c r="I48" s="15"/>
      <c r="J48" s="15">
        <f>J15</f>
        <v>2.9286731557925633E-2</v>
      </c>
      <c r="K48" s="15">
        <f>K16</f>
        <v>0.19687363267867031</v>
      </c>
      <c r="P48" s="15"/>
    </row>
    <row r="49" spans="1:16">
      <c r="A49" t="s">
        <v>605</v>
      </c>
      <c r="B49" s="15">
        <f>J17</f>
        <v>0.17221341785525673</v>
      </c>
      <c r="C49" s="15">
        <f>K18</f>
        <v>0.19653253562353246</v>
      </c>
      <c r="D49" s="15">
        <f>J18</f>
        <v>0.15466349298251247</v>
      </c>
      <c r="E49" s="15">
        <f>K19</f>
        <v>0.10284023942132145</v>
      </c>
      <c r="F49" s="15">
        <f>J19</f>
        <v>3.8555460547094599E-2</v>
      </c>
      <c r="G49" s="15"/>
      <c r="H49" s="15">
        <f>K20</f>
        <v>0.12287555024341895</v>
      </c>
      <c r="I49" s="15"/>
      <c r="J49" s="15">
        <f>J20</f>
        <v>4.2999154592892753E-2</v>
      </c>
      <c r="K49" s="15">
        <f>K21</f>
        <v>0.1277332374364506</v>
      </c>
      <c r="P49" s="15"/>
    </row>
    <row r="50" spans="1:16">
      <c r="A50" t="s">
        <v>606</v>
      </c>
      <c r="B50" s="15">
        <f>J22</f>
        <v>1.1336115834492703E-2</v>
      </c>
      <c r="C50" s="15">
        <f>K23</f>
        <v>0.24231806579010731</v>
      </c>
      <c r="D50" s="15">
        <f>J23</f>
        <v>3.1064875018060975E-2</v>
      </c>
      <c r="E50" s="15">
        <f>K24</f>
        <v>0.23602546003913119</v>
      </c>
      <c r="F50" s="15">
        <f>J24</f>
        <v>3.0504164912367685E-2</v>
      </c>
      <c r="G50" s="15"/>
      <c r="H50" s="15">
        <f>K25</f>
        <v>0.21385069179186811</v>
      </c>
      <c r="I50" s="15"/>
      <c r="J50" s="15">
        <f>J25</f>
        <v>8.0213903743315496E-2</v>
      </c>
      <c r="K50" s="15">
        <f>K26</f>
        <v>0.23918904345950612</v>
      </c>
      <c r="P50" s="15"/>
    </row>
    <row r="51" spans="1:16">
      <c r="A51" t="s">
        <v>607</v>
      </c>
      <c r="B51" s="15">
        <f>J27</f>
        <v>2.9159080564406008E-2</v>
      </c>
      <c r="C51" s="15">
        <f>K28</f>
        <v>0.23401167584682872</v>
      </c>
      <c r="D51" s="15">
        <f>J28</f>
        <v>0</v>
      </c>
      <c r="E51" s="15">
        <f>K29</f>
        <v>0.31953927857093523</v>
      </c>
      <c r="F51" s="15">
        <f>J29</f>
        <v>1.9484102351886343E-2</v>
      </c>
      <c r="G51" s="15"/>
      <c r="H51" s="15">
        <f>K30</f>
        <v>0.28596760135845883</v>
      </c>
      <c r="I51" s="15"/>
      <c r="J51" s="15">
        <f>J30</f>
        <v>6.9475751109508307E-2</v>
      </c>
      <c r="K51" s="15">
        <f>K31</f>
        <v>0.26792857250675406</v>
      </c>
      <c r="P51" s="15"/>
    </row>
    <row r="52" spans="1:16">
      <c r="A52" t="s">
        <v>608</v>
      </c>
      <c r="B52" s="15">
        <f>J32</f>
        <v>0</v>
      </c>
      <c r="C52" s="15">
        <f>K33</f>
        <v>8.0911595666429664E-2</v>
      </c>
      <c r="D52" s="15">
        <f>J33</f>
        <v>0</v>
      </c>
      <c r="E52" s="15">
        <f>K34</f>
        <v>0.11820442597664241</v>
      </c>
      <c r="F52" s="15">
        <f>J34</f>
        <v>0</v>
      </c>
      <c r="G52" s="15"/>
      <c r="H52" s="15">
        <f>K35</f>
        <v>5.2063582353684586E-2</v>
      </c>
      <c r="I52" s="15"/>
      <c r="J52" s="15">
        <f>J35</f>
        <v>0</v>
      </c>
      <c r="K52" s="15">
        <f>K36</f>
        <v>0.10319634703196347</v>
      </c>
    </row>
    <row r="53" spans="1:16">
      <c r="A53" t="s">
        <v>609</v>
      </c>
      <c r="B53" s="15">
        <f>J37</f>
        <v>3.0823627711714915E-2</v>
      </c>
      <c r="C53" s="15">
        <f>K38</f>
        <v>0.10534475724194223</v>
      </c>
      <c r="D53" s="15">
        <f>J38</f>
        <v>9.7919216646266821E-3</v>
      </c>
      <c r="E53" s="15">
        <f>K39</f>
        <v>0.18615305844255162</v>
      </c>
      <c r="F53" s="15">
        <f>J39</f>
        <v>3.3746267961991462E-2</v>
      </c>
      <c r="G53" s="15"/>
      <c r="H53" s="15">
        <f>K40</f>
        <v>0.20661286286286271</v>
      </c>
      <c r="I53" s="15"/>
      <c r="J53" s="15">
        <f>J40</f>
        <v>7.9767267267267256E-3</v>
      </c>
      <c r="K53" s="15">
        <f>K41</f>
        <v>0.21644946823833072</v>
      </c>
    </row>
    <row r="54" spans="1:16">
      <c r="C54">
        <f>CORREL(C46:C53,B46:B53)</f>
        <v>2.7973149654834571E-2</v>
      </c>
      <c r="E54">
        <f>CORREL(D46:D53,E46:E53)</f>
        <v>-0.49698152979802457</v>
      </c>
      <c r="H54">
        <f>CORREL(F46:F53,H46:H53)</f>
        <v>0.40134455646133521</v>
      </c>
      <c r="K54">
        <f>CORREL(J46:J53,K46:K53)</f>
        <v>0.69118379613698333</v>
      </c>
    </row>
  </sheetData>
  <pageMargins left="0.78749999999999998" right="0.78749999999999998" top="1.05277777777778" bottom="1.05277777777778" header="0.78749999999999998" footer="0.78749999999999998"/>
  <pageSetup paperSize="9" orientation="portrait" horizontalDpi="300" verticalDpi="300"/>
  <headerFooter>
    <oddHeader>&amp;C&amp;"Times New Roman,Regular"&amp;12&amp;A</oddHeader>
    <oddFooter>&amp;C&amp;"Times New Roman,Regular"&amp;12Page &amp;P</oddFooter>
  </headerFooter>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Q66"/>
  <sheetViews>
    <sheetView tabSelected="1" zoomScale="85" zoomScaleNormal="85" workbookViewId="0">
      <pane ySplit="1" topLeftCell="A17" activePane="bottomLeft" state="frozen"/>
      <selection pane="bottomLeft" activeCell="M87" sqref="M87"/>
    </sheetView>
  </sheetViews>
  <sheetFormatPr baseColWidth="10" defaultColWidth="12.1640625" defaultRowHeight="13"/>
  <cols>
    <col min="1" max="1" width="10" customWidth="1"/>
    <col min="2" max="2" width="7.83203125" customWidth="1"/>
    <col min="3" max="3" width="7.1640625" customWidth="1"/>
    <col min="4" max="4" width="9" customWidth="1"/>
    <col min="5" max="5" width="6.83203125" customWidth="1"/>
    <col min="6" max="6" width="8.33203125" customWidth="1"/>
    <col min="7" max="8" width="10.5" customWidth="1"/>
    <col min="9" max="9" width="7.83203125" customWidth="1"/>
    <col min="10" max="10" width="10.5" customWidth="1"/>
    <col min="11" max="11" width="7.6640625" customWidth="1"/>
    <col min="12" max="12" width="10.5" customWidth="1"/>
    <col min="17" max="17" width="7.33203125" customWidth="1"/>
    <col min="18" max="18" width="4.1640625" customWidth="1"/>
    <col min="1024" max="1024" width="11.5" customWidth="1"/>
  </cols>
  <sheetData>
    <row r="1" spans="1:17" ht="62.25" customHeight="1">
      <c r="A1" t="s">
        <v>618</v>
      </c>
      <c r="B1" t="s">
        <v>0</v>
      </c>
      <c r="C1" s="14" t="s">
        <v>619</v>
      </c>
      <c r="D1" s="14" t="s">
        <v>620</v>
      </c>
      <c r="E1" s="14" t="s">
        <v>621</v>
      </c>
      <c r="F1" s="14" t="s">
        <v>622</v>
      </c>
      <c r="G1" s="14" t="s">
        <v>623</v>
      </c>
      <c r="H1" s="14" t="s">
        <v>624</v>
      </c>
      <c r="I1" s="14" t="s">
        <v>625</v>
      </c>
      <c r="J1" s="14" t="s">
        <v>626</v>
      </c>
      <c r="K1" s="14" t="s">
        <v>627</v>
      </c>
      <c r="L1" s="14" t="s">
        <v>628</v>
      </c>
      <c r="M1" s="14" t="s">
        <v>594</v>
      </c>
      <c r="N1" s="14" t="s">
        <v>595</v>
      </c>
      <c r="O1" s="14" t="s">
        <v>23</v>
      </c>
      <c r="P1" s="14" t="s">
        <v>24</v>
      </c>
      <c r="Q1" t="s">
        <v>25</v>
      </c>
    </row>
    <row r="2" spans="1:17">
      <c r="A2" s="75" t="s">
        <v>603</v>
      </c>
      <c r="B2" s="75" t="s">
        <v>629</v>
      </c>
      <c r="C2" s="75">
        <v>0</v>
      </c>
      <c r="D2" s="76">
        <v>0</v>
      </c>
      <c r="E2" s="75">
        <v>129</v>
      </c>
      <c r="F2" s="76">
        <v>0.35099999999999998</v>
      </c>
      <c r="G2" s="77">
        <f>'Team-B'!K25</f>
        <v>0</v>
      </c>
      <c r="H2" s="77">
        <f>'Team-B'!L25</f>
        <v>0</v>
      </c>
      <c r="I2" s="77">
        <f>'Team-B'!O25</f>
        <v>0.25428571428571428</v>
      </c>
      <c r="J2" s="77">
        <f>'Team-B'!Q25</f>
        <v>0.25428571428571428</v>
      </c>
      <c r="K2" s="77">
        <f>'Team-B'!S25</f>
        <v>0.2</v>
      </c>
      <c r="L2" s="77">
        <f>'Team-B'!U25</f>
        <v>0.14545454545454545</v>
      </c>
      <c r="M2" s="77">
        <f>'Team-B'!V25/('Team-B'!E25+'Team-B'!V25)</f>
        <v>0.26666666666666666</v>
      </c>
      <c r="N2" s="77">
        <f>'Team-B'!W25/'Team-B'!E25</f>
        <v>0.8545454545454545</v>
      </c>
      <c r="O2" s="77">
        <f>'Team-B'!X25/'Team-B'!$E25</f>
        <v>0</v>
      </c>
      <c r="P2" s="77">
        <f>'Team-B'!Y25/'Team-B'!$E25</f>
        <v>0</v>
      </c>
      <c r="Q2" t="s">
        <v>630</v>
      </c>
    </row>
    <row r="3" spans="1:17">
      <c r="A3" s="75" t="s">
        <v>603</v>
      </c>
      <c r="B3" s="75" t="s">
        <v>631</v>
      </c>
      <c r="C3" s="75">
        <v>7</v>
      </c>
      <c r="D3" s="76">
        <v>1.9E-2</v>
      </c>
      <c r="E3" s="75">
        <v>187</v>
      </c>
      <c r="F3" s="76">
        <v>0.36399999999999999</v>
      </c>
      <c r="G3" s="77">
        <f>'Team-B'!K62</f>
        <v>4.6153846153846156E-2</v>
      </c>
      <c r="H3" s="77">
        <f>'Team-B'!L62</f>
        <v>4.4776119402985072E-2</v>
      </c>
      <c r="I3" s="77">
        <f>'Team-B'!O62</f>
        <v>0.36153846153846148</v>
      </c>
      <c r="J3" s="77">
        <f>'Team-B'!Q62</f>
        <v>0.37692307692307692</v>
      </c>
      <c r="K3" s="77">
        <f>'Team-B'!S62</f>
        <v>0</v>
      </c>
      <c r="L3" s="77">
        <f>'Team-B'!U62</f>
        <v>0</v>
      </c>
      <c r="M3" s="77">
        <f>'Team-B'!V62/('Team-B'!E62+'Team-B'!V62)</f>
        <v>0.45081967213114754</v>
      </c>
      <c r="N3" s="77">
        <f>'Team-B'!W62/'Team-B'!E62</f>
        <v>1</v>
      </c>
      <c r="O3" s="77">
        <f>'Team-B'!X62/'Team-B'!$E62</f>
        <v>0</v>
      </c>
      <c r="P3" s="77">
        <f>'Team-B'!Y62/'Team-B'!$E62</f>
        <v>0.29850746268656714</v>
      </c>
      <c r="Q3" t="s">
        <v>632</v>
      </c>
    </row>
    <row r="4" spans="1:17">
      <c r="A4" s="75" t="s">
        <v>603</v>
      </c>
      <c r="B4" s="75" t="s">
        <v>633</v>
      </c>
      <c r="C4" s="75">
        <v>80</v>
      </c>
      <c r="D4" s="76">
        <v>0.35399999999999998</v>
      </c>
      <c r="E4" s="75">
        <v>225</v>
      </c>
      <c r="F4" s="76">
        <v>0.41399999999999998</v>
      </c>
      <c r="G4" s="77">
        <f>'Team-B'!K94</f>
        <v>0.06</v>
      </c>
      <c r="H4" s="77">
        <f>'Team-B'!L94</f>
        <v>4.0540540540540543E-2</v>
      </c>
      <c r="I4" s="77">
        <f>'Team-B'!O94</f>
        <v>0.02</v>
      </c>
      <c r="J4" s="77">
        <f>'Team-B'!Q94</f>
        <v>0.08</v>
      </c>
      <c r="K4" s="77">
        <f>'Team-B'!S94</f>
        <v>0.6</v>
      </c>
      <c r="L4" s="77">
        <f>'Team-B'!U94</f>
        <v>0.56756756756756754</v>
      </c>
      <c r="M4" s="77">
        <f>'Team-B'!V94/('Team-B'!E94+'Team-B'!V94)</f>
        <v>0.41269841269841268</v>
      </c>
      <c r="N4" s="77">
        <f>'Team-B'!W94/'Team-B'!E94</f>
        <v>0.43243243243243246</v>
      </c>
      <c r="O4" s="77">
        <f>'Team-B'!X94/'Team-B'!$E94</f>
        <v>0.21621621621621623</v>
      </c>
      <c r="P4" s="77">
        <f>'Team-B'!Y94/'Team-B'!$E94</f>
        <v>0</v>
      </c>
      <c r="Q4" t="s">
        <v>630</v>
      </c>
    </row>
    <row r="5" spans="1:17">
      <c r="A5" s="75" t="s">
        <v>603</v>
      </c>
      <c r="B5" s="75" t="s">
        <v>634</v>
      </c>
      <c r="C5" s="75">
        <v>177</v>
      </c>
      <c r="D5" s="76">
        <v>0.48899999999999999</v>
      </c>
      <c r="E5" s="75">
        <v>383</v>
      </c>
      <c r="F5" s="76">
        <v>0.438</v>
      </c>
      <c r="G5" s="77">
        <f>'Team-B'!K115</f>
        <v>0</v>
      </c>
      <c r="H5" s="77">
        <f>'Team-B'!L115</f>
        <v>0</v>
      </c>
      <c r="I5" s="77">
        <f>'Team-B'!O115</f>
        <v>0.96666666666666679</v>
      </c>
      <c r="J5" s="77">
        <f>'Team-B'!Q115</f>
        <v>0.96666666666666679</v>
      </c>
      <c r="K5" s="77">
        <f>'Team-B'!S115</f>
        <v>0.8</v>
      </c>
      <c r="L5" s="77">
        <f>'Team-B'!S115</f>
        <v>0.8</v>
      </c>
      <c r="M5" s="77">
        <f>'Team-B'!V115/('Team-B'!E115+'Team-B'!V115)</f>
        <v>0</v>
      </c>
      <c r="N5" s="77">
        <f>'Team-B'!W115/'Team-B'!E115</f>
        <v>0.12195121951219512</v>
      </c>
      <c r="O5" s="77">
        <f>'Team-B'!X115/'Team-B'!$E115</f>
        <v>0</v>
      </c>
      <c r="P5" s="77">
        <f>'Team-B'!Y115/'Team-B'!$E115</f>
        <v>0.31707317073170732</v>
      </c>
      <c r="Q5" t="s">
        <v>630</v>
      </c>
    </row>
    <row r="6" spans="1:17">
      <c r="A6" s="75" t="s">
        <v>603</v>
      </c>
      <c r="B6" s="75" t="s">
        <v>635</v>
      </c>
      <c r="C6" s="75">
        <v>226</v>
      </c>
      <c r="D6" s="76">
        <v>0.57199999999999995</v>
      </c>
      <c r="E6" s="75">
        <v>729</v>
      </c>
      <c r="F6" s="76">
        <v>0.48599999999999999</v>
      </c>
      <c r="G6" s="77">
        <f>'Team-B'!K120</f>
        <v>0</v>
      </c>
      <c r="H6" s="77">
        <f>'Team-B'!L120</f>
        <v>0</v>
      </c>
      <c r="I6" s="77">
        <f>'Team-B'!O120</f>
        <v>0</v>
      </c>
      <c r="J6" s="77">
        <f>'Team-B'!Q120</f>
        <v>0</v>
      </c>
      <c r="K6" s="77">
        <f>'Team-B'!S120</f>
        <v>0.75</v>
      </c>
      <c r="L6" s="77">
        <f>'Team-B'!U120</f>
        <v>0.82978723404255317</v>
      </c>
      <c r="M6" s="77">
        <f>'Team-B'!V120/('Team-B'!E120+'Team-B'!V120)</f>
        <v>0</v>
      </c>
      <c r="N6" s="77">
        <f>'Team-B'!W120/'Team-B'!E120</f>
        <v>0.1702127659574468</v>
      </c>
      <c r="O6" s="77">
        <f>'Team-B'!X120/'Team-B'!$E120</f>
        <v>0</v>
      </c>
      <c r="P6" s="77">
        <f>'Team-B'!Y120/'Team-B'!$E120</f>
        <v>0</v>
      </c>
      <c r="Q6" t="s">
        <v>630</v>
      </c>
    </row>
    <row r="7" spans="1:17">
      <c r="A7" t="s">
        <v>609</v>
      </c>
      <c r="B7" t="s">
        <v>629</v>
      </c>
      <c r="C7">
        <v>27</v>
      </c>
      <c r="D7" s="15">
        <v>0.11700000000000001</v>
      </c>
      <c r="E7">
        <v>77</v>
      </c>
      <c r="F7" s="15">
        <v>0.51500000000000001</v>
      </c>
      <c r="G7" s="12">
        <f>'Team-H'!K52</f>
        <v>4.7619047619047616E-2</v>
      </c>
      <c r="H7" s="12">
        <f>'Team-H'!L52</f>
        <v>4.9261083743842365E-3</v>
      </c>
      <c r="I7" s="12">
        <f>'Team-H'!O52</f>
        <v>0</v>
      </c>
      <c r="J7" s="12">
        <f>'Team-H'!Q52</f>
        <v>0.5357142857142857</v>
      </c>
      <c r="K7" s="12">
        <f>'Team-H'!S52</f>
        <v>0.77777777777777779</v>
      </c>
      <c r="L7" s="12">
        <f>'Team-H'!U52</f>
        <v>0.75862068965517238</v>
      </c>
      <c r="M7" s="12">
        <f>'Team-H'!V52/('Team-H'!E52+'Team-H'!V52)</f>
        <v>0</v>
      </c>
      <c r="N7" s="12">
        <f>'Team-H'!W52/'Team-H'!E52</f>
        <v>0.2413793103448276</v>
      </c>
      <c r="O7" s="12">
        <f>'Team-H'!X52/'Team-H'!$E52</f>
        <v>0</v>
      </c>
      <c r="P7" s="12">
        <f>'Team-H'!Y52/'Team-H'!$E52</f>
        <v>0</v>
      </c>
      <c r="Q7" t="s">
        <v>636</v>
      </c>
    </row>
    <row r="8" spans="1:17">
      <c r="A8" t="s">
        <v>609</v>
      </c>
      <c r="B8" t="s">
        <v>631</v>
      </c>
      <c r="C8">
        <v>110</v>
      </c>
      <c r="D8" s="15">
        <v>0.30499999999999999</v>
      </c>
      <c r="E8">
        <v>111</v>
      </c>
      <c r="F8" s="15">
        <v>0.58699999999999997</v>
      </c>
      <c r="G8" s="12">
        <f>'Team-H'!K82</f>
        <v>0.6</v>
      </c>
      <c r="H8" s="12">
        <f>'Team-H'!L82</f>
        <v>0.57407407407407396</v>
      </c>
      <c r="I8" s="12">
        <f>'Team-H'!O82</f>
        <v>0.77777777777777768</v>
      </c>
      <c r="J8" s="12">
        <f>'Team-H'!Q82</f>
        <v>0.92129629629629628</v>
      </c>
      <c r="K8" s="12">
        <f>'Team-H'!S82</f>
        <v>0.66666666666666663</v>
      </c>
      <c r="L8" s="12">
        <f>'Team-H'!U82</f>
        <v>0.64406779661016944</v>
      </c>
      <c r="M8" s="12">
        <f>'Team-H'!V82/('Team-H'!E82+'Team-H'!V82)</f>
        <v>0.25316455696202533</v>
      </c>
      <c r="N8" s="12">
        <f>'Team-H'!W82/'Team-H'!E82</f>
        <v>0.3559322033898305</v>
      </c>
      <c r="O8" s="12">
        <f>'Team-H'!X82/'Team-H'!$E82</f>
        <v>0</v>
      </c>
      <c r="P8" s="12">
        <f>'Team-H'!Y82/'Team-H'!$E82</f>
        <v>0</v>
      </c>
      <c r="Q8" t="s">
        <v>632</v>
      </c>
    </row>
    <row r="9" spans="1:17">
      <c r="A9" t="s">
        <v>609</v>
      </c>
      <c r="B9" t="s">
        <v>633</v>
      </c>
      <c r="C9">
        <v>192</v>
      </c>
      <c r="D9" s="15">
        <v>0.30199999999999999</v>
      </c>
      <c r="E9">
        <v>434</v>
      </c>
      <c r="F9" s="15">
        <v>0.47</v>
      </c>
      <c r="G9" s="12">
        <f>'Team-H'!K153</f>
        <v>0.58726273726273714</v>
      </c>
      <c r="H9" s="12">
        <f>'Team-H'!L153</f>
        <v>0.6576914464845498</v>
      </c>
      <c r="I9" s="12">
        <f>'Team-H'!O153</f>
        <v>0.56130536130536135</v>
      </c>
      <c r="J9" s="12">
        <f>'Team-H'!Q153</f>
        <v>0.78974358974358971</v>
      </c>
      <c r="K9" s="12">
        <f>'Team-H'!S153</f>
        <v>0.76923076923076927</v>
      </c>
      <c r="L9" s="12">
        <f>'Team-H'!U153</f>
        <v>0.76436781609195403</v>
      </c>
      <c r="M9" s="12">
        <f>'Team-H'!V153/('Team-H'!E153+'Team-H'!V153)</f>
        <v>0</v>
      </c>
      <c r="N9" s="12">
        <f>'Team-H'!W153/'Team-H'!E153</f>
        <v>0.23563218390804597</v>
      </c>
      <c r="O9" s="12">
        <f>'Team-H'!X153/'Team-H'!$E153</f>
        <v>0</v>
      </c>
      <c r="P9" s="12">
        <f>'Team-H'!Y153/'Team-H'!$E153</f>
        <v>0.11494252873563218</v>
      </c>
      <c r="Q9" t="s">
        <v>630</v>
      </c>
    </row>
    <row r="10" spans="1:17">
      <c r="A10" t="s">
        <v>609</v>
      </c>
      <c r="B10" t="s">
        <v>634</v>
      </c>
      <c r="C10">
        <v>234</v>
      </c>
      <c r="D10" s="15">
        <v>0.32200000000000001</v>
      </c>
      <c r="E10">
        <v>550</v>
      </c>
      <c r="F10" s="15">
        <v>0.72799999999999998</v>
      </c>
      <c r="G10" s="12">
        <f>'Team-H'!K176</f>
        <v>0.625</v>
      </c>
      <c r="H10" s="12">
        <f>'Team-H'!L176</f>
        <v>0.60612244897959178</v>
      </c>
      <c r="I10" s="12">
        <f>'Team-H'!O176</f>
        <v>0.77777777777777779</v>
      </c>
      <c r="J10" s="12">
        <f>'Team-H'!Q176</f>
        <v>0.8666666666666667</v>
      </c>
      <c r="K10" s="12">
        <f>'Team-H'!S176</f>
        <v>0.75</v>
      </c>
      <c r="L10" s="12">
        <f>'Team-H'!U176</f>
        <v>0.83673469387755106</v>
      </c>
      <c r="M10" s="12">
        <f>'Team-H'!V176/('Team-H'!E176+'Team-H'!V176)</f>
        <v>0</v>
      </c>
      <c r="N10" s="12">
        <f>'Team-H'!W176/'Team-H'!E176</f>
        <v>0</v>
      </c>
      <c r="O10" s="12">
        <f>'Team-H'!X176/'Team-H'!$E176</f>
        <v>0</v>
      </c>
      <c r="P10" s="12">
        <f>'Team-H'!Y176/'Team-H'!$E176</f>
        <v>0</v>
      </c>
      <c r="Q10" t="s">
        <v>630</v>
      </c>
    </row>
    <row r="11" spans="1:17">
      <c r="A11" t="s">
        <v>609</v>
      </c>
      <c r="B11" t="s">
        <v>635</v>
      </c>
      <c r="C11">
        <v>285</v>
      </c>
      <c r="D11" s="15">
        <v>0.33900000000000002</v>
      </c>
      <c r="E11">
        <v>685</v>
      </c>
      <c r="F11" s="15">
        <v>0.746</v>
      </c>
      <c r="G11" s="12">
        <f>'Team-H'!K213</f>
        <v>0.5083333333333333</v>
      </c>
      <c r="H11" s="12">
        <f>'Team-H'!L213</f>
        <v>0.41897435897435897</v>
      </c>
      <c r="I11" s="12">
        <f>'Team-H'!O213</f>
        <v>0.98214285714285721</v>
      </c>
      <c r="J11" s="12">
        <f>'Team-H'!Q213</f>
        <v>0.98214285714285721</v>
      </c>
      <c r="K11" s="12">
        <f>'Team-H'!S213</f>
        <v>0.875</v>
      </c>
      <c r="L11" s="12">
        <f>'Team-H'!U213</f>
        <v>0.87692307692307692</v>
      </c>
      <c r="M11" s="12">
        <f>'Team-H'!V213/('Team-H'!E213+'Team-H'!V213)</f>
        <v>0.2441860465116279</v>
      </c>
      <c r="N11" s="12">
        <f>'Team-H'!W213/'Team-H'!E213</f>
        <v>0.12307692307692308</v>
      </c>
      <c r="O11" s="12">
        <f>'Team-H'!X213/'Team-H'!$E213</f>
        <v>0</v>
      </c>
      <c r="P11" s="12">
        <f>'Team-H'!Y213/'Team-H'!$E213</f>
        <v>0</v>
      </c>
      <c r="Q11" t="s">
        <v>630</v>
      </c>
    </row>
    <row r="12" spans="1:17">
      <c r="A12" s="75" t="s">
        <v>608</v>
      </c>
      <c r="B12" s="75" t="s">
        <v>629</v>
      </c>
      <c r="C12" s="75">
        <v>116</v>
      </c>
      <c r="D12" s="76">
        <v>0.57199999999999995</v>
      </c>
      <c r="E12" s="75">
        <v>41</v>
      </c>
      <c r="F12" s="76">
        <v>0.32300000000000001</v>
      </c>
      <c r="G12" s="77">
        <f>'Team-G'!K31</f>
        <v>0.23333333333333331</v>
      </c>
      <c r="H12" s="77">
        <f>'Team-G'!L31</f>
        <v>0.2744186046511628</v>
      </c>
      <c r="I12" s="77">
        <f>'Team-G'!O31</f>
        <v>5.5555555555555552E-2</v>
      </c>
      <c r="J12" s="77">
        <f>'Team-G'!Q31</f>
        <v>0.28888888888888892</v>
      </c>
      <c r="K12" s="77">
        <f>'Team-G'!S31</f>
        <v>0.83333333333333337</v>
      </c>
      <c r="L12" s="77">
        <f>'Team-G'!U31</f>
        <v>0.88372093023255816</v>
      </c>
      <c r="M12" s="77">
        <f>'Team-G'!V31/('Team-G'!E31+'Team-G'!V31)</f>
        <v>0.10416666666666667</v>
      </c>
      <c r="N12" s="77">
        <f>'Team-G'!W31/'Team-G'!E31</f>
        <v>0.11627906976744186</v>
      </c>
      <c r="O12" s="77">
        <f>'Team-G'!X31/'Team-G'!$E31</f>
        <v>0</v>
      </c>
      <c r="P12" s="77">
        <f>'Team-G'!Y31/'Team-G'!$E31</f>
        <v>0</v>
      </c>
      <c r="Q12" t="s">
        <v>632</v>
      </c>
    </row>
    <row r="13" spans="1:17">
      <c r="A13" s="75" t="s">
        <v>608</v>
      </c>
      <c r="B13" s="75" t="s">
        <v>631</v>
      </c>
      <c r="C13" s="75">
        <v>168</v>
      </c>
      <c r="D13" s="76">
        <v>0.60799999999999998</v>
      </c>
      <c r="E13" s="75">
        <v>67</v>
      </c>
      <c r="F13" s="76">
        <v>0.314</v>
      </c>
      <c r="G13" s="77">
        <f>'Team-G'!K56</f>
        <v>0.18055555555555555</v>
      </c>
      <c r="H13" s="77">
        <f>'Team-G'!L56</f>
        <v>0.24346405228758172</v>
      </c>
      <c r="I13" s="77">
        <f>'Team-G'!O56</f>
        <v>8.3333333333333329E-2</v>
      </c>
      <c r="J13" s="77">
        <f>'Team-G'!Q56</f>
        <v>0.2638888888888889</v>
      </c>
      <c r="K13" s="77">
        <f>'Team-G'!S56</f>
        <v>1</v>
      </c>
      <c r="L13" s="77">
        <f>'Team-G'!U56</f>
        <v>1</v>
      </c>
      <c r="M13" s="77">
        <f>'Team-G'!V56/('Team-G'!E56+'Team-G'!V56)</f>
        <v>0</v>
      </c>
      <c r="N13" s="77">
        <f>'Team-G'!W56/'Team-G'!E56</f>
        <v>0</v>
      </c>
      <c r="O13" s="77">
        <f>'Team-G'!X56/'Team-G'!$E56</f>
        <v>0</v>
      </c>
      <c r="P13" s="77">
        <f>'Team-G'!Y56/'Team-G'!$E56</f>
        <v>0</v>
      </c>
      <c r="Q13" t="s">
        <v>632</v>
      </c>
    </row>
    <row r="14" spans="1:17">
      <c r="A14" s="75" t="s">
        <v>608</v>
      </c>
      <c r="B14" s="75" t="s">
        <v>633</v>
      </c>
      <c r="C14" s="75">
        <v>220</v>
      </c>
      <c r="D14" s="76">
        <v>0.65700000000000003</v>
      </c>
      <c r="E14" s="75">
        <v>130</v>
      </c>
      <c r="F14" s="76">
        <v>0.38600000000000001</v>
      </c>
      <c r="G14" s="77">
        <f>'Team-G'!K72</f>
        <v>0</v>
      </c>
      <c r="H14" s="77">
        <f>'Team-G'!L72</f>
        <v>0</v>
      </c>
      <c r="I14" s="77">
        <f>'Team-G'!O72</f>
        <v>0</v>
      </c>
      <c r="J14" s="77">
        <f>'Team-G'!Q72</f>
        <v>0</v>
      </c>
      <c r="K14" s="77">
        <f>'Team-G'!S72</f>
        <v>0.33333333333333331</v>
      </c>
      <c r="L14" s="77">
        <f>'Team-G'!U72</f>
        <v>0.21739130434782608</v>
      </c>
      <c r="M14" s="77">
        <f>'Team-G'!V72/('Team-G'!E72+'Team-G'!V72)</f>
        <v>0.3611111111111111</v>
      </c>
      <c r="N14" s="77">
        <f>'Team-G'!W72/'Team-G'!E72</f>
        <v>0.78260869565217395</v>
      </c>
      <c r="O14" s="77">
        <f>'Team-G'!X72/'Team-G'!$E72</f>
        <v>0.21739130434782608</v>
      </c>
      <c r="P14" s="77">
        <f>'Team-G'!Y72/'Team-G'!$E72</f>
        <v>0</v>
      </c>
      <c r="Q14" t="s">
        <v>630</v>
      </c>
    </row>
    <row r="15" spans="1:17">
      <c r="A15" s="75" t="s">
        <v>608</v>
      </c>
      <c r="B15" s="75" t="s">
        <v>634</v>
      </c>
      <c r="C15" s="75">
        <v>255</v>
      </c>
      <c r="D15" s="76">
        <v>0.69499999999999995</v>
      </c>
      <c r="E15" s="75">
        <v>152</v>
      </c>
      <c r="F15" s="76">
        <v>0.39800000000000002</v>
      </c>
      <c r="G15" s="77">
        <f>'Team-G'!K93</f>
        <v>0.46666666666666662</v>
      </c>
      <c r="H15" s="77">
        <f>'Team-G'!L93</f>
        <v>0.32941176470588235</v>
      </c>
      <c r="I15" s="77">
        <f>'Team-G'!O93</f>
        <v>0</v>
      </c>
      <c r="J15" s="77">
        <f>'Team-G'!Q93</f>
        <v>0.46666666666666662</v>
      </c>
      <c r="K15" s="77">
        <f>'Team-G'!S93</f>
        <v>0.33333333333333331</v>
      </c>
      <c r="L15" s="77">
        <f>'Team-G'!U93</f>
        <v>0.38235294117647056</v>
      </c>
      <c r="M15" s="77">
        <f>'Team-G'!V93/('Team-G'!E93+'Team-G'!V93)</f>
        <v>0</v>
      </c>
      <c r="N15" s="77">
        <f>'Team-G'!W93/'Team-G'!E93</f>
        <v>0.61764705882352944</v>
      </c>
      <c r="O15" s="77">
        <f>'Team-G'!X93/'Team-G'!$E93</f>
        <v>0</v>
      </c>
      <c r="P15" s="77">
        <f>'Team-G'!Y93/'Team-G'!$E93</f>
        <v>0</v>
      </c>
      <c r="Q15" t="s">
        <v>636</v>
      </c>
    </row>
    <row r="16" spans="1:17">
      <c r="A16" s="75" t="s">
        <v>608</v>
      </c>
      <c r="B16" s="75" t="s">
        <v>635</v>
      </c>
      <c r="C16" s="75">
        <v>343</v>
      </c>
      <c r="D16" s="76">
        <v>0.745</v>
      </c>
      <c r="E16" s="75">
        <v>210</v>
      </c>
      <c r="F16" s="76">
        <v>0.40500000000000003</v>
      </c>
      <c r="G16" s="77">
        <f>'Team-G'!K117</f>
        <v>0.14814814814814817</v>
      </c>
      <c r="H16" s="77">
        <f>'Team-G'!L117</f>
        <v>0.16216216216216217</v>
      </c>
      <c r="I16" s="77">
        <f>'Team-G'!O117</f>
        <v>4.4444444444444446E-2</v>
      </c>
      <c r="J16" s="77">
        <f>'Team-G'!Q117</f>
        <v>0.19259259259259259</v>
      </c>
      <c r="K16" s="77">
        <f>'Team-G'!S117</f>
        <v>0.66666666666666663</v>
      </c>
      <c r="L16" s="77">
        <f>'Team-G'!U117</f>
        <v>0.81081081081081086</v>
      </c>
      <c r="M16" s="77">
        <f>'Team-G'!V117/('Team-G'!E117+'Team-G'!V117)</f>
        <v>0</v>
      </c>
      <c r="N16" s="77">
        <f>'Team-G'!W117/'Team-G'!E117</f>
        <v>0.1891891891891892</v>
      </c>
      <c r="O16" s="77">
        <f>'Team-G'!X117/'Team-G'!$E117</f>
        <v>8.1081081081081086E-2</v>
      </c>
      <c r="P16" s="77">
        <f>'Team-G'!Y117/'Team-G'!$E117</f>
        <v>0</v>
      </c>
      <c r="Q16" t="s">
        <v>630</v>
      </c>
    </row>
    <row r="17" spans="1:17">
      <c r="A17" t="s">
        <v>605</v>
      </c>
      <c r="B17" t="s">
        <v>629</v>
      </c>
      <c r="C17">
        <v>261</v>
      </c>
      <c r="D17" s="15">
        <v>0.109</v>
      </c>
      <c r="E17">
        <v>431</v>
      </c>
      <c r="F17" s="15">
        <v>0.67300000000000004</v>
      </c>
      <c r="G17" s="12">
        <f>'Team-D'!K64</f>
        <v>3.0769230769230771E-2</v>
      </c>
      <c r="H17" s="12">
        <f>'Team-D'!L64</f>
        <v>1.1396011396011397E-2</v>
      </c>
      <c r="I17" s="12">
        <f>'Team-D'!O64</f>
        <v>0.84031746031746035</v>
      </c>
      <c r="J17" s="12">
        <f>'Team-D'!Q64</f>
        <v>0.82108669108669119</v>
      </c>
      <c r="K17" s="12">
        <f>'Team-D'!S64</f>
        <v>0.8</v>
      </c>
      <c r="L17" s="12">
        <f>'Team-D'!U64</f>
        <v>0.85185185185185186</v>
      </c>
      <c r="M17" s="12">
        <f>'Team-D'!V64/('Team-D'!E64+'Team-D'!V64)</f>
        <v>0.16923076923076924</v>
      </c>
      <c r="N17" s="12">
        <f>'Team-D'!W64/'Team-D'!E64</f>
        <v>0.14814814814814814</v>
      </c>
      <c r="O17" s="12">
        <f>'Team-D'!X64/'Team-D'!$E64</f>
        <v>3.7037037037037035E-2</v>
      </c>
      <c r="P17" s="12">
        <f>'Team-D'!Y64/'Team-D'!$E64</f>
        <v>0</v>
      </c>
      <c r="Q17" t="s">
        <v>630</v>
      </c>
    </row>
    <row r="18" spans="1:17">
      <c r="A18" t="s">
        <v>605</v>
      </c>
      <c r="B18" t="s">
        <v>631</v>
      </c>
      <c r="C18">
        <v>343</v>
      </c>
      <c r="D18" s="15">
        <v>0.217</v>
      </c>
      <c r="E18">
        <v>515</v>
      </c>
      <c r="F18" s="15">
        <v>0.68200000000000005</v>
      </c>
      <c r="G18" s="12">
        <f>'Team-D'!K87</f>
        <v>0.3833333333333333</v>
      </c>
      <c r="H18" s="12">
        <f>'Team-D'!L87</f>
        <v>0.46568627450980388</v>
      </c>
      <c r="I18" s="12">
        <f>'Team-D'!O87</f>
        <v>0.76666666666666672</v>
      </c>
      <c r="J18" s="12">
        <f>'Team-D'!Q87</f>
        <v>0.86666666666666681</v>
      </c>
      <c r="K18" s="12">
        <f>'Team-D'!S87</f>
        <v>0.6</v>
      </c>
      <c r="L18" s="12">
        <f>'Team-D'!U87</f>
        <v>0.38235294117647056</v>
      </c>
      <c r="M18" s="12">
        <f>'Team-D'!V87/('Team-D'!E87+'Team-D'!V87)</f>
        <v>0</v>
      </c>
      <c r="N18" s="12">
        <f>'Team-D'!W87/'Team-D'!E87</f>
        <v>0.61764705882352944</v>
      </c>
      <c r="O18" s="12">
        <f>'Team-D'!X87/'Team-D'!$E87</f>
        <v>8.8235294117647065E-2</v>
      </c>
      <c r="P18" s="12">
        <f>'Team-D'!Y87/'Team-D'!$E87</f>
        <v>0</v>
      </c>
      <c r="Q18" t="s">
        <v>632</v>
      </c>
    </row>
    <row r="19" spans="1:17">
      <c r="A19" t="s">
        <v>605</v>
      </c>
      <c r="B19" t="s">
        <v>633</v>
      </c>
      <c r="C19">
        <v>533</v>
      </c>
      <c r="D19" s="12">
        <v>0.31900000000000001</v>
      </c>
      <c r="E19">
        <v>610</v>
      </c>
      <c r="F19" s="12">
        <v>0.70599999999999996</v>
      </c>
      <c r="G19" s="12">
        <f>'Team-D'!K139</f>
        <v>0.47727272727272735</v>
      </c>
      <c r="H19" s="12">
        <f>'Team-D'!L139</f>
        <v>0.48830409356725152</v>
      </c>
      <c r="I19" s="12">
        <f>'Team-D'!O139</f>
        <v>0.63636363636363646</v>
      </c>
      <c r="J19" s="12">
        <f>'Team-D'!Q139</f>
        <v>0.73030303030303034</v>
      </c>
      <c r="K19" s="12">
        <f>'Team-D'!S139</f>
        <v>0.45454545454545453</v>
      </c>
      <c r="L19" s="12">
        <f>'Team-D'!U139</f>
        <v>0.35087719298245612</v>
      </c>
      <c r="M19" s="12">
        <f>'Team-D'!V139/('Team-D'!E139+'Team-D'!V139)</f>
        <v>8.0645161290322578E-2</v>
      </c>
      <c r="N19" s="12">
        <f>'Team-D'!W139/'Team-D'!E139</f>
        <v>0.64912280701754388</v>
      </c>
      <c r="O19" s="12">
        <f>'Team-D'!X139/'Team-D'!$E139</f>
        <v>3.5087719298245612E-2</v>
      </c>
      <c r="P19" s="12">
        <f>'Team-D'!Y139/'Team-D'!$E139</f>
        <v>0</v>
      </c>
      <c r="Q19" t="s">
        <v>630</v>
      </c>
    </row>
    <row r="20" spans="1:17">
      <c r="A20" t="s">
        <v>605</v>
      </c>
      <c r="B20" t="s">
        <v>634</v>
      </c>
      <c r="C20">
        <v>685</v>
      </c>
      <c r="D20" s="12">
        <v>0.38600000000000001</v>
      </c>
      <c r="E20">
        <v>732</v>
      </c>
      <c r="F20" s="12">
        <v>0.69699999999999995</v>
      </c>
      <c r="G20" s="12">
        <f>'Team-D'!K193</f>
        <v>0.33558441558441554</v>
      </c>
      <c r="H20" s="12">
        <f>'Team-D'!L193</f>
        <v>0.38332829960736942</v>
      </c>
      <c r="I20" s="12">
        <f>'Team-D'!O193</f>
        <v>0.77500000000000002</v>
      </c>
      <c r="J20" s="12">
        <f>'Team-D'!Q193</f>
        <v>0.83333333333333326</v>
      </c>
      <c r="K20" s="12">
        <f>'Team-D'!S193</f>
        <v>1</v>
      </c>
      <c r="L20" s="12">
        <f>'Team-D'!U193</f>
        <v>1</v>
      </c>
      <c r="M20" s="12">
        <f>'Team-D'!V193/('Team-D'!E193+'Team-D'!V193)</f>
        <v>0</v>
      </c>
      <c r="N20" s="12">
        <f>'Team-D'!W193/'Team-D'!E193</f>
        <v>0</v>
      </c>
      <c r="O20" s="12">
        <f>'Team-D'!X193/'Team-D'!$E193</f>
        <v>0.13953488372093023</v>
      </c>
      <c r="P20" s="12">
        <f>'Team-D'!Y193/'Team-D'!$E193</f>
        <v>0</v>
      </c>
      <c r="Q20" t="s">
        <v>636</v>
      </c>
    </row>
    <row r="21" spans="1:17">
      <c r="A21" t="s">
        <v>605</v>
      </c>
      <c r="B21" t="s">
        <v>635</v>
      </c>
      <c r="C21">
        <v>1139</v>
      </c>
      <c r="D21" s="12">
        <v>0.56799999999999995</v>
      </c>
      <c r="E21">
        <v>962</v>
      </c>
      <c r="F21" s="12">
        <v>0.73399999999999999</v>
      </c>
      <c r="G21" s="12">
        <f>'Team-D'!K243</f>
        <v>0</v>
      </c>
      <c r="H21" s="12">
        <f>'Team-D'!L243</f>
        <v>0</v>
      </c>
      <c r="I21" s="12">
        <f>'Team-D'!O243</f>
        <v>0.89610389610389618</v>
      </c>
      <c r="J21" s="12">
        <f>'Team-D'!Q243</f>
        <v>0.89610389610389618</v>
      </c>
      <c r="K21" s="12">
        <f>'Team-D'!S243</f>
        <v>0.9</v>
      </c>
      <c r="L21" s="12">
        <f>'Team-D'!U243</f>
        <v>0.95588235294117652</v>
      </c>
      <c r="M21" s="12">
        <f>'Team-D'!V243/('Team-D'!E243+'Team-D'!V243)</f>
        <v>0</v>
      </c>
      <c r="N21" s="12">
        <f>'Team-D'!W243/'Team-D'!E243</f>
        <v>4.4117647058823532E-2</v>
      </c>
      <c r="O21" s="12">
        <f>'Team-D'!X243/'Team-D'!$E243</f>
        <v>0</v>
      </c>
      <c r="P21" s="12">
        <f>'Team-D'!Y243/'Team-D'!$E243</f>
        <v>0</v>
      </c>
      <c r="Q21" t="s">
        <v>630</v>
      </c>
    </row>
    <row r="22" spans="1:17">
      <c r="A22" s="75" t="s">
        <v>604</v>
      </c>
      <c r="B22" s="75" t="s">
        <v>629</v>
      </c>
      <c r="C22" s="75">
        <v>245</v>
      </c>
      <c r="D22" s="77">
        <v>0.45800000000000002</v>
      </c>
      <c r="E22" s="75">
        <v>431</v>
      </c>
      <c r="F22" s="77">
        <v>0.67300000000000004</v>
      </c>
      <c r="G22" s="77">
        <f>'Team-C'!K18</f>
        <v>0.04</v>
      </c>
      <c r="H22" s="77">
        <f>'Team-C'!L18</f>
        <v>7.6923076923076927E-2</v>
      </c>
      <c r="I22" s="77">
        <f>'Team-C'!O18</f>
        <v>0.17</v>
      </c>
      <c r="J22" s="77">
        <f>'Team-C'!Q18</f>
        <v>0.17</v>
      </c>
      <c r="K22" s="77">
        <f>'Team-C'!S18</f>
        <v>0.6</v>
      </c>
      <c r="L22" s="77">
        <f>'Team-C'!U18</f>
        <v>0.36538461538461536</v>
      </c>
      <c r="M22" s="77">
        <f>'Team-C'!V18/('Team-C'!E18+'Team-C'!V18)</f>
        <v>5.4545454545454543E-2</v>
      </c>
      <c r="N22" s="77">
        <f>'Team-C'!W18/'Team-C'!E18</f>
        <v>0.63461538461538458</v>
      </c>
      <c r="O22" s="77">
        <f>'Team-C'!X18/'Team-C'!$E18</f>
        <v>0</v>
      </c>
      <c r="P22" s="77">
        <f>'Team-C'!Y18/'Team-C'!$E18</f>
        <v>0</v>
      </c>
      <c r="Q22" t="s">
        <v>637</v>
      </c>
    </row>
    <row r="23" spans="1:17">
      <c r="A23" s="75" t="s">
        <v>604</v>
      </c>
      <c r="B23" s="75" t="s">
        <v>631</v>
      </c>
      <c r="C23" s="75">
        <v>600</v>
      </c>
      <c r="D23" s="77">
        <v>0.61399999999999999</v>
      </c>
      <c r="E23" s="75">
        <v>475</v>
      </c>
      <c r="F23" s="77">
        <v>0.82499999999999996</v>
      </c>
      <c r="G23" s="77">
        <f>'Team-C'!K46</f>
        <v>0.45304761904761903</v>
      </c>
      <c r="H23" s="77">
        <f>'Team-C'!L46</f>
        <v>0.4900269541778976</v>
      </c>
      <c r="I23" s="77">
        <f>'Team-C'!O46</f>
        <v>0.16190476190476191</v>
      </c>
      <c r="J23" s="77">
        <f>'Team-C'!Q46</f>
        <v>0.52571428571428569</v>
      </c>
      <c r="K23" s="77">
        <f>'Team-C'!S46</f>
        <v>0.6</v>
      </c>
      <c r="L23" s="77">
        <f>'Team-C'!U46</f>
        <v>0.71698113207547165</v>
      </c>
      <c r="M23" s="77">
        <f>'Team-C'!V46/('Team-C'!E46+'Team-C'!V46)</f>
        <v>0</v>
      </c>
      <c r="N23" s="77">
        <f>'Team-C'!W46/'Team-C'!E46</f>
        <v>0.28301886792452829</v>
      </c>
      <c r="O23" s="77">
        <f>'Team-C'!X46/'Team-C'!$E46</f>
        <v>3.7735849056603772E-2</v>
      </c>
      <c r="P23" s="77">
        <f>'Team-C'!Y46/'Team-C'!$E46</f>
        <v>0</v>
      </c>
      <c r="Q23" t="s">
        <v>638</v>
      </c>
    </row>
    <row r="24" spans="1:17">
      <c r="A24" s="75" t="s">
        <v>604</v>
      </c>
      <c r="B24" s="75" t="s">
        <v>633</v>
      </c>
      <c r="C24" s="75">
        <v>992</v>
      </c>
      <c r="D24" s="77">
        <v>0.68899999999999995</v>
      </c>
      <c r="E24" s="75">
        <v>737</v>
      </c>
      <c r="F24" s="77">
        <v>0.86399999999999999</v>
      </c>
      <c r="G24" s="77">
        <f>'Team-C'!K121</f>
        <v>0.41775510204081634</v>
      </c>
      <c r="H24" s="77">
        <f>'Team-C'!L121</f>
        <v>0.32260127931769722</v>
      </c>
      <c r="I24" s="77">
        <f>'Team-C'!O121</f>
        <v>0.58690476190476193</v>
      </c>
      <c r="J24" s="77">
        <f>'Team-C'!Q121</f>
        <v>0.70204081632653048</v>
      </c>
      <c r="K24" s="77">
        <f>'Team-C'!S121</f>
        <v>0.7857142857142857</v>
      </c>
      <c r="L24" s="77">
        <f>'Team-C'!U121</f>
        <v>0.5859375</v>
      </c>
      <c r="M24" s="77">
        <f>'Team-C'!V121/('Team-C'!E121+'Team-C'!V121)</f>
        <v>0</v>
      </c>
      <c r="N24" s="77">
        <f>'Team-C'!W121/'Team-C'!E121</f>
        <v>0.44029850746268656</v>
      </c>
      <c r="O24" s="77">
        <f>'Team-C'!X121/'Team-C'!$E121</f>
        <v>1.4925373134328358E-2</v>
      </c>
      <c r="P24" s="77">
        <f>'Team-C'!Y121/'Team-C'!$E121</f>
        <v>0</v>
      </c>
      <c r="Q24" t="s">
        <v>632</v>
      </c>
    </row>
    <row r="25" spans="1:17">
      <c r="A25" s="75" t="s">
        <v>604</v>
      </c>
      <c r="B25" s="75" t="s">
        <v>634</v>
      </c>
      <c r="C25" s="75">
        <v>1193</v>
      </c>
      <c r="D25" s="77">
        <v>0.72899999999999998</v>
      </c>
      <c r="E25" s="75">
        <v>1076</v>
      </c>
      <c r="F25" s="77">
        <v>0.84199999999999997</v>
      </c>
      <c r="G25" s="77">
        <f>'Team-C'!K161</f>
        <v>0.33061224489795915</v>
      </c>
      <c r="H25" s="77">
        <f>'Team-C'!L161</f>
        <v>0.34551495016611294</v>
      </c>
      <c r="I25" s="77">
        <f>'Team-C'!O161</f>
        <v>0.59523809523809512</v>
      </c>
      <c r="J25" s="77">
        <f>'Team-C'!Q161</f>
        <v>0.64965986394557818</v>
      </c>
      <c r="K25" s="77">
        <f>'Team-C'!S161</f>
        <v>0.7142857142857143</v>
      </c>
      <c r="L25" s="77">
        <f>'Team-C'!U161</f>
        <v>0.58139534883720934</v>
      </c>
      <c r="M25" s="77">
        <f>'Team-C'!V161/('Team-C'!E161+'Team-C'!V161)</f>
        <v>0.25862068965517243</v>
      </c>
      <c r="N25" s="77">
        <f>'Team-C'!W161/'Team-C'!E161</f>
        <v>0.41860465116279072</v>
      </c>
      <c r="O25" s="77">
        <f>'Team-C'!X161/'Team-C'!$E161</f>
        <v>0.27906976744186046</v>
      </c>
      <c r="P25" s="77">
        <f>'Team-C'!Y161/'Team-C'!$E161</f>
        <v>0</v>
      </c>
      <c r="Q25" t="s">
        <v>630</v>
      </c>
    </row>
    <row r="26" spans="1:17">
      <c r="A26" s="75" t="s">
        <v>604</v>
      </c>
      <c r="B26" s="75" t="s">
        <v>635</v>
      </c>
      <c r="C26" s="75">
        <v>1213</v>
      </c>
      <c r="D26" s="77">
        <v>0.79900000000000004</v>
      </c>
      <c r="E26" s="75">
        <v>1262</v>
      </c>
      <c r="F26" s="77">
        <v>0.86299999999999999</v>
      </c>
      <c r="G26" s="77">
        <f>'Team-C'!K212</f>
        <v>0.51984126984126988</v>
      </c>
      <c r="H26" s="77">
        <f>'Team-C'!L212</f>
        <v>0.53196649029982357</v>
      </c>
      <c r="I26" s="77">
        <f>'Team-C'!O212</f>
        <v>0.65873015873015861</v>
      </c>
      <c r="J26" s="77">
        <f>'Team-C'!Q212</f>
        <v>0.79894179894179895</v>
      </c>
      <c r="K26" s="77">
        <f>'Team-C'!S212</f>
        <v>1</v>
      </c>
      <c r="L26" s="77">
        <f>'Team-C'!U212</f>
        <v>1</v>
      </c>
      <c r="M26" s="77">
        <f>'Team-C'!V212/('Team-C'!E212+'Team-C'!V212)</f>
        <v>0</v>
      </c>
      <c r="N26" s="77">
        <f>'Team-C'!W212/'Team-C'!E212</f>
        <v>0</v>
      </c>
      <c r="O26" s="77">
        <f>'Team-C'!X212/'Team-C'!$E212</f>
        <v>0.27777777777777779</v>
      </c>
      <c r="P26" s="77">
        <f>'Team-C'!Y212/'Team-C'!$E212</f>
        <v>0.24074074074074073</v>
      </c>
      <c r="Q26" t="s">
        <v>632</v>
      </c>
    </row>
    <row r="27" spans="1:17">
      <c r="A27" t="s">
        <v>639</v>
      </c>
      <c r="B27" t="s">
        <v>629</v>
      </c>
      <c r="C27">
        <v>7</v>
      </c>
      <c r="D27" s="12">
        <v>4.2000000000000003E-2</v>
      </c>
      <c r="E27">
        <v>1595</v>
      </c>
      <c r="F27" s="12">
        <v>0.88700000000000001</v>
      </c>
      <c r="G27">
        <v>13</v>
      </c>
      <c r="H27">
        <v>11</v>
      </c>
      <c r="I27" t="s">
        <v>392</v>
      </c>
      <c r="J27" t="s">
        <v>392</v>
      </c>
      <c r="K27">
        <v>14</v>
      </c>
      <c r="L27">
        <v>12</v>
      </c>
      <c r="Q27" t="s">
        <v>637</v>
      </c>
    </row>
    <row r="28" spans="1:17">
      <c r="A28" t="s">
        <v>639</v>
      </c>
      <c r="B28" t="s">
        <v>631</v>
      </c>
      <c r="C28">
        <v>101</v>
      </c>
      <c r="D28" s="12">
        <v>0.23599999999999999</v>
      </c>
      <c r="E28">
        <v>391</v>
      </c>
      <c r="F28" s="12">
        <v>0.81</v>
      </c>
      <c r="G28">
        <v>0</v>
      </c>
      <c r="H28">
        <v>0</v>
      </c>
      <c r="I28">
        <v>100</v>
      </c>
      <c r="J28">
        <v>100</v>
      </c>
      <c r="K28">
        <v>71</v>
      </c>
      <c r="L28">
        <v>31</v>
      </c>
      <c r="Q28" t="s">
        <v>638</v>
      </c>
    </row>
    <row r="29" spans="1:17">
      <c r="A29" t="s">
        <v>639</v>
      </c>
      <c r="B29" t="s">
        <v>633</v>
      </c>
      <c r="C29">
        <v>370</v>
      </c>
      <c r="D29" s="12">
        <v>0.54300000000000004</v>
      </c>
      <c r="E29">
        <v>499</v>
      </c>
      <c r="F29" s="12">
        <v>0.72199999999999998</v>
      </c>
      <c r="G29">
        <v>15</v>
      </c>
      <c r="H29">
        <v>21</v>
      </c>
      <c r="I29">
        <v>64</v>
      </c>
      <c r="J29">
        <v>67</v>
      </c>
      <c r="K29">
        <v>75</v>
      </c>
      <c r="L29">
        <v>72</v>
      </c>
      <c r="Q29" t="s">
        <v>632</v>
      </c>
    </row>
    <row r="30" spans="1:17">
      <c r="A30" t="s">
        <v>639</v>
      </c>
      <c r="B30" t="s">
        <v>634</v>
      </c>
      <c r="C30">
        <v>514</v>
      </c>
      <c r="D30" s="12">
        <v>0.59099999999999997</v>
      </c>
      <c r="E30">
        <v>684</v>
      </c>
      <c r="F30" s="12">
        <v>0.68100000000000005</v>
      </c>
      <c r="G30">
        <v>40</v>
      </c>
      <c r="H30">
        <v>40</v>
      </c>
      <c r="I30">
        <v>0</v>
      </c>
      <c r="J30">
        <v>40</v>
      </c>
      <c r="K30">
        <v>67</v>
      </c>
      <c r="L30">
        <v>55</v>
      </c>
      <c r="Q30" t="s">
        <v>630</v>
      </c>
    </row>
    <row r="31" spans="1:17">
      <c r="A31" t="s">
        <v>639</v>
      </c>
      <c r="B31" t="s">
        <v>635</v>
      </c>
      <c r="C31">
        <v>649</v>
      </c>
      <c r="D31" s="12">
        <v>0.621</v>
      </c>
      <c r="E31">
        <v>765</v>
      </c>
      <c r="F31" s="12">
        <v>0.77100000000000002</v>
      </c>
      <c r="G31">
        <v>60</v>
      </c>
      <c r="H31">
        <v>58</v>
      </c>
      <c r="I31">
        <v>0</v>
      </c>
      <c r="J31">
        <v>60</v>
      </c>
      <c r="K31">
        <v>80</v>
      </c>
      <c r="L31">
        <v>86</v>
      </c>
      <c r="Q31" t="s">
        <v>632</v>
      </c>
    </row>
    <row r="32" spans="1:17">
      <c r="A32" s="75" t="s">
        <v>640</v>
      </c>
      <c r="B32" s="75" t="s">
        <v>629</v>
      </c>
      <c r="C32" s="75">
        <v>185</v>
      </c>
      <c r="D32" s="77">
        <v>0.78500000000000003</v>
      </c>
      <c r="E32" s="75">
        <v>103</v>
      </c>
      <c r="F32" s="77">
        <v>0.499</v>
      </c>
      <c r="G32" s="75">
        <v>0</v>
      </c>
      <c r="H32" s="75">
        <v>0</v>
      </c>
      <c r="I32" s="75">
        <v>0</v>
      </c>
      <c r="J32" s="75">
        <v>0</v>
      </c>
      <c r="K32" s="75">
        <v>67</v>
      </c>
      <c r="L32" s="75">
        <v>53</v>
      </c>
      <c r="M32" s="75"/>
      <c r="N32" s="75"/>
      <c r="O32" s="75"/>
      <c r="P32" s="75"/>
      <c r="Q32" t="s">
        <v>638</v>
      </c>
    </row>
    <row r="33" spans="1:17">
      <c r="A33" s="75" t="s">
        <v>640</v>
      </c>
      <c r="B33" s="75" t="s">
        <v>631</v>
      </c>
      <c r="C33" s="75">
        <v>250</v>
      </c>
      <c r="D33" s="77">
        <v>0.78</v>
      </c>
      <c r="E33" s="75">
        <v>157</v>
      </c>
      <c r="F33" s="77">
        <v>0.48399999999999999</v>
      </c>
      <c r="G33" s="75">
        <v>38</v>
      </c>
      <c r="H33" s="75">
        <v>29</v>
      </c>
      <c r="I33" s="75">
        <v>23</v>
      </c>
      <c r="J33" s="75">
        <v>83</v>
      </c>
      <c r="K33" s="75">
        <v>75</v>
      </c>
      <c r="L33" s="75">
        <v>62</v>
      </c>
      <c r="M33" s="75"/>
      <c r="N33" s="75"/>
      <c r="O33" s="75"/>
      <c r="P33" s="75"/>
      <c r="Q33" t="s">
        <v>632</v>
      </c>
    </row>
    <row r="34" spans="1:17">
      <c r="A34" s="75" t="s">
        <v>640</v>
      </c>
      <c r="B34" s="75" t="s">
        <v>633</v>
      </c>
      <c r="C34" s="75">
        <v>291</v>
      </c>
      <c r="D34" s="77">
        <v>0.72299999999999998</v>
      </c>
      <c r="E34" s="75">
        <v>202</v>
      </c>
      <c r="F34" s="77">
        <v>0.66100000000000003</v>
      </c>
      <c r="G34" s="75">
        <v>45</v>
      </c>
      <c r="H34" s="75">
        <v>50</v>
      </c>
      <c r="I34" s="75">
        <v>67</v>
      </c>
      <c r="J34" s="75">
        <v>89</v>
      </c>
      <c r="K34" s="75">
        <v>83</v>
      </c>
      <c r="L34" s="75">
        <v>84</v>
      </c>
      <c r="M34" s="75"/>
      <c r="N34" s="75"/>
      <c r="O34" s="75"/>
      <c r="P34" s="75"/>
      <c r="Q34" t="s">
        <v>632</v>
      </c>
    </row>
    <row r="35" spans="1:17">
      <c r="A35" s="75" t="s">
        <v>640</v>
      </c>
      <c r="B35" s="75" t="s">
        <v>634</v>
      </c>
      <c r="C35" s="75">
        <v>325</v>
      </c>
      <c r="D35" s="77">
        <v>0.72099999999999997</v>
      </c>
      <c r="E35" s="75">
        <v>263</v>
      </c>
      <c r="F35" s="77">
        <v>0.79100000000000004</v>
      </c>
      <c r="G35" s="75">
        <v>55</v>
      </c>
      <c r="H35" s="75">
        <v>57</v>
      </c>
      <c r="I35" s="75">
        <v>50</v>
      </c>
      <c r="J35" s="75">
        <v>70</v>
      </c>
      <c r="K35" s="75">
        <v>100</v>
      </c>
      <c r="L35" s="75">
        <v>100</v>
      </c>
      <c r="M35" s="75"/>
      <c r="N35" s="75"/>
      <c r="O35" s="75"/>
      <c r="P35" s="75"/>
      <c r="Q35" t="s">
        <v>632</v>
      </c>
    </row>
    <row r="36" spans="1:17">
      <c r="A36" s="75" t="s">
        <v>640</v>
      </c>
      <c r="B36" s="75" t="s">
        <v>635</v>
      </c>
      <c r="C36" s="75">
        <v>484</v>
      </c>
      <c r="D36" s="77">
        <v>0.751</v>
      </c>
      <c r="E36" s="75">
        <v>465</v>
      </c>
      <c r="F36" s="77">
        <v>0.82199999999999995</v>
      </c>
      <c r="G36" s="75">
        <v>40</v>
      </c>
      <c r="H36" s="75">
        <v>39</v>
      </c>
      <c r="I36" s="75">
        <v>15</v>
      </c>
      <c r="J36" s="75">
        <v>39</v>
      </c>
      <c r="K36" s="75">
        <v>100</v>
      </c>
      <c r="L36" s="75">
        <v>100</v>
      </c>
      <c r="M36" s="75"/>
      <c r="N36" s="75"/>
      <c r="O36" s="75"/>
      <c r="P36" s="75"/>
      <c r="Q36" t="s">
        <v>632</v>
      </c>
    </row>
    <row r="37" spans="1:17">
      <c r="A37" t="s">
        <v>607</v>
      </c>
      <c r="B37" t="s">
        <v>629</v>
      </c>
      <c r="C37">
        <v>47</v>
      </c>
      <c r="D37" s="12">
        <v>0.32700000000000001</v>
      </c>
      <c r="E37">
        <v>65</v>
      </c>
      <c r="F37" s="12">
        <v>0.69</v>
      </c>
      <c r="G37" s="12">
        <f>'Team-F'!K12</f>
        <v>0.26</v>
      </c>
      <c r="H37" s="12">
        <f>'Team-F'!L12</f>
        <v>0.4</v>
      </c>
      <c r="I37" s="12">
        <f>'Team-F'!O12</f>
        <v>0</v>
      </c>
      <c r="J37" s="12">
        <f>'Team-F'!Q12</f>
        <v>0.26</v>
      </c>
      <c r="K37" s="12">
        <f>'Team-F'!S12</f>
        <v>0.4</v>
      </c>
      <c r="L37" s="12">
        <f>'Team-F'!U12</f>
        <v>0.27777777777777779</v>
      </c>
      <c r="M37" s="12">
        <f>'Team-F'!V12/('Team-F'!E12+'Team-F'!V12)</f>
        <v>0</v>
      </c>
      <c r="N37" s="12">
        <f>'Team-F'!W12/'Team-F'!E12</f>
        <v>0.72222222222222221</v>
      </c>
      <c r="O37" s="12">
        <f>'Team-F'!X12/'Team-F'!$E12</f>
        <v>0</v>
      </c>
      <c r="P37" s="12">
        <f>'Team-F'!Y12/'Team-F'!$E12</f>
        <v>0</v>
      </c>
      <c r="Q37" t="s">
        <v>638</v>
      </c>
    </row>
    <row r="38" spans="1:17">
      <c r="A38" t="s">
        <v>607</v>
      </c>
      <c r="B38" t="s">
        <v>631</v>
      </c>
      <c r="C38">
        <v>68</v>
      </c>
      <c r="D38" s="12">
        <v>0.36699999999999999</v>
      </c>
      <c r="E38">
        <v>143</v>
      </c>
      <c r="F38" s="12">
        <v>0.74299999999999999</v>
      </c>
      <c r="G38" s="12">
        <f>'Team-F'!K46</f>
        <v>0.25374149659863943</v>
      </c>
      <c r="H38" s="12">
        <f>'Team-F'!L46</f>
        <v>0.18645066273932254</v>
      </c>
      <c r="I38" s="12">
        <f>'Team-F'!O46</f>
        <v>0.31564625850340139</v>
      </c>
      <c r="J38" s="12">
        <f>'Team-F'!Q46</f>
        <v>0.47142857142857147</v>
      </c>
      <c r="K38" s="12">
        <f>'Team-F'!S46</f>
        <v>0.2857142857142857</v>
      </c>
      <c r="L38" s="12">
        <f>'Team-F'!U46</f>
        <v>7.2164948453608241E-2</v>
      </c>
      <c r="M38" s="12">
        <f>'Team-F'!V46/('Team-F'!E46+'Team-F'!V46)</f>
        <v>0</v>
      </c>
      <c r="N38" s="12">
        <f>'Team-F'!W46/'Team-F'!E46</f>
        <v>0.92783505154639179</v>
      </c>
      <c r="O38" s="12">
        <f>'Team-F'!X46/'Team-F'!$E46</f>
        <v>1.0309278350515464E-2</v>
      </c>
      <c r="P38" s="12">
        <f>'Team-F'!Y46/'Team-F'!$E46</f>
        <v>0</v>
      </c>
      <c r="Q38" t="s">
        <v>632</v>
      </c>
    </row>
    <row r="39" spans="1:17">
      <c r="A39" t="s">
        <v>607</v>
      </c>
      <c r="B39" t="s">
        <v>633</v>
      </c>
      <c r="C39">
        <v>94</v>
      </c>
      <c r="D39" s="12">
        <v>0.42399999999999999</v>
      </c>
      <c r="E39">
        <v>202</v>
      </c>
      <c r="F39" s="12">
        <v>0.68200000000000005</v>
      </c>
      <c r="G39" s="12">
        <f>'Team-F'!K76</f>
        <v>0.21577380952380953</v>
      </c>
      <c r="H39" s="12">
        <f>'Team-F'!L76</f>
        <v>0.21312427409988383</v>
      </c>
      <c r="I39" s="12">
        <f>'Team-F'!O76</f>
        <v>0.2232142857142857</v>
      </c>
      <c r="J39" s="12">
        <f>'Team-F'!Q76</f>
        <v>0.3794642857142857</v>
      </c>
      <c r="K39" s="12">
        <f>'Team-F'!S76</f>
        <v>0.625</v>
      </c>
      <c r="L39" s="12">
        <f>'Team-F'!U76</f>
        <v>0.71951219512195119</v>
      </c>
      <c r="M39" s="12">
        <f>'Team-F'!V76/('Team-F'!E76+'Team-F'!V76)</f>
        <v>0.16326530612244897</v>
      </c>
      <c r="N39" s="12">
        <f>'Team-F'!W76/'Team-F'!E76</f>
        <v>0.28048780487804881</v>
      </c>
      <c r="O39" s="12">
        <f>'Team-F'!X76/'Team-F'!$E76</f>
        <v>2.4390243902439025E-2</v>
      </c>
      <c r="P39" s="12">
        <f>'Team-F'!Y76/'Team-F'!$E76</f>
        <v>0</v>
      </c>
      <c r="Q39" t="s">
        <v>632</v>
      </c>
    </row>
    <row r="40" spans="1:17">
      <c r="A40" t="s">
        <v>607</v>
      </c>
      <c r="B40" t="s">
        <v>634</v>
      </c>
      <c r="C40">
        <v>166</v>
      </c>
      <c r="D40" s="12">
        <v>0.55900000000000005</v>
      </c>
      <c r="E40">
        <v>280</v>
      </c>
      <c r="F40" s="12">
        <v>0.73699999999999999</v>
      </c>
      <c r="G40" s="12">
        <f>'Team-F'!K116</f>
        <v>0.19761904761904761</v>
      </c>
      <c r="H40" s="12">
        <f>'Team-F'!L116</f>
        <v>0.16026785714285713</v>
      </c>
      <c r="I40" s="12">
        <f>'Team-F'!O116</f>
        <v>0.88874458874458873</v>
      </c>
      <c r="J40" s="12">
        <f>'Team-F'!Q116</f>
        <v>0.91255411255411245</v>
      </c>
      <c r="K40" s="12">
        <f>'Team-F'!S116</f>
        <v>0.5</v>
      </c>
      <c r="L40" s="12">
        <f>'Team-F'!U116</f>
        <v>0.40625</v>
      </c>
      <c r="M40" s="12">
        <f>'Team-F'!V116/('Team-F'!E116+'Team-F'!V116)</f>
        <v>0.39622641509433965</v>
      </c>
      <c r="N40" s="12">
        <f>'Team-F'!W116/'Team-F'!E116</f>
        <v>0.59375</v>
      </c>
      <c r="O40" s="12">
        <f>'Team-F'!X116/'Team-F'!$E116</f>
        <v>0</v>
      </c>
      <c r="P40" s="12">
        <f>'Team-F'!Y116/'Team-F'!$E116</f>
        <v>0</v>
      </c>
      <c r="Q40" t="s">
        <v>632</v>
      </c>
    </row>
    <row r="41" spans="1:17">
      <c r="A41" t="s">
        <v>607</v>
      </c>
      <c r="B41" t="s">
        <v>635</v>
      </c>
      <c r="C41">
        <v>201</v>
      </c>
      <c r="D41" s="12">
        <v>0.51700000000000002</v>
      </c>
      <c r="E41">
        <v>399</v>
      </c>
      <c r="F41" s="12">
        <v>0.749</v>
      </c>
      <c r="G41" s="12">
        <f>'Team-F'!K172</f>
        <v>1.5873015873015872E-2</v>
      </c>
      <c r="H41" s="12">
        <f>'Team-F'!L172</f>
        <v>5.9523809523809521E-3</v>
      </c>
      <c r="I41" s="12">
        <f>'Team-F'!O172</f>
        <v>0.31746031746031744</v>
      </c>
      <c r="J41" s="12">
        <f>'Team-F'!Q172</f>
        <v>0.37037037037037041</v>
      </c>
      <c r="K41" s="12">
        <f>'Team-F'!S172</f>
        <v>1</v>
      </c>
      <c r="L41" s="12">
        <f>'Team-F'!U172</f>
        <v>1</v>
      </c>
      <c r="M41" s="12">
        <f>'Team-F'!V172/('Team-F'!E172+'Team-F'!V172)</f>
        <v>0</v>
      </c>
      <c r="N41" s="12">
        <f>'Team-F'!W172/'Team-F'!E172</f>
        <v>0</v>
      </c>
      <c r="O41" s="12">
        <f>'Team-F'!X172/'Team-F'!$E172</f>
        <v>0.16666666666666666</v>
      </c>
      <c r="P41" s="12">
        <f>'Team-F'!Y172/'Team-F'!$E172</f>
        <v>0.29166666666666669</v>
      </c>
      <c r="Q41" t="s">
        <v>632</v>
      </c>
    </row>
    <row r="42" spans="1:17">
      <c r="A42" s="75" t="s">
        <v>606</v>
      </c>
      <c r="B42" s="75" t="s">
        <v>629</v>
      </c>
      <c r="C42" s="75">
        <v>32</v>
      </c>
      <c r="D42" s="77">
        <v>0.127</v>
      </c>
      <c r="E42" s="75">
        <v>71</v>
      </c>
      <c r="F42" s="77">
        <v>0.42199999999999999</v>
      </c>
      <c r="G42" s="77">
        <f>'Team-E'!K9</f>
        <v>0</v>
      </c>
      <c r="H42" s="77">
        <f>'Team-E'!L9</f>
        <v>0</v>
      </c>
      <c r="I42" s="77">
        <f>'Team-E'!O9</f>
        <v>0</v>
      </c>
      <c r="J42" s="77">
        <f>'Team-E'!Q9</f>
        <v>0</v>
      </c>
      <c r="K42" s="77">
        <f>'Team-E'!S9</f>
        <v>0.5714285714285714</v>
      </c>
      <c r="L42" s="77">
        <f>'Team-E'!U9</f>
        <v>0.32258064516129031</v>
      </c>
      <c r="M42" s="77">
        <f>'Team-E'!V9/('Team-E'!E9+'Team-E'!V9)</f>
        <v>0</v>
      </c>
      <c r="N42" s="77">
        <f>'Team-E'!W9/'Team-E'!E9</f>
        <v>0.67741935483870963</v>
      </c>
      <c r="O42" s="77">
        <f>'Team-E'!X9/'Team-E'!$E9</f>
        <v>0</v>
      </c>
      <c r="P42" s="77">
        <f>'Team-E'!Y9/'Team-E'!$E9</f>
        <v>0</v>
      </c>
      <c r="Q42" t="s">
        <v>630</v>
      </c>
    </row>
    <row r="43" spans="1:17">
      <c r="A43" s="75" t="s">
        <v>606</v>
      </c>
      <c r="B43" s="75" t="s">
        <v>631</v>
      </c>
      <c r="C43" s="75">
        <v>115</v>
      </c>
      <c r="D43" s="77">
        <v>0.47899999999999998</v>
      </c>
      <c r="E43" s="75">
        <v>111</v>
      </c>
      <c r="F43" s="77">
        <v>0.45900000000000002</v>
      </c>
      <c r="G43" s="77">
        <f>'Team-E'!K16</f>
        <v>0</v>
      </c>
      <c r="H43" s="77">
        <f>'Team-E'!L16</f>
        <v>0</v>
      </c>
      <c r="I43" s="77">
        <f>'Team-E'!O16</f>
        <v>0</v>
      </c>
      <c r="J43" s="77">
        <f>'Team-E'!Q16</f>
        <v>0</v>
      </c>
      <c r="K43" s="77">
        <f>'Team-E'!S16</f>
        <v>0.16666666666666666</v>
      </c>
      <c r="L43" s="77">
        <f>'Team-E'!U16</f>
        <v>7.4999999999999997E-2</v>
      </c>
      <c r="M43" s="77">
        <f>'Team-E'!V16/('Team-E'!E16+'Team-E'!V16)</f>
        <v>0.43661971830985913</v>
      </c>
      <c r="N43" s="77">
        <f>'Team-E'!W16/'Team-E'!E16</f>
        <v>0.92500000000000004</v>
      </c>
      <c r="O43" s="77">
        <f>'Team-E'!X16/'Team-E'!$E16</f>
        <v>0.2</v>
      </c>
      <c r="P43" s="77">
        <f>'Team-E'!Y16/'Team-E'!$E16</f>
        <v>0</v>
      </c>
      <c r="Q43" t="s">
        <v>632</v>
      </c>
    </row>
    <row r="44" spans="1:17">
      <c r="A44" s="75" t="s">
        <v>606</v>
      </c>
      <c r="B44" s="75" t="s">
        <v>633</v>
      </c>
      <c r="C44" s="75">
        <v>215</v>
      </c>
      <c r="D44" s="77">
        <v>0.58099999999999996</v>
      </c>
      <c r="E44" s="75">
        <v>204</v>
      </c>
      <c r="F44" s="77">
        <v>0.46500000000000002</v>
      </c>
      <c r="G44" s="77">
        <f>'Team-E'!K56</f>
        <v>2.3333333333333331E-2</v>
      </c>
      <c r="H44" s="77">
        <f>'Team-E'!L56</f>
        <v>1.5350877192982455E-2</v>
      </c>
      <c r="I44" s="77">
        <f>'Team-E'!O56</f>
        <v>0.88888888888888884</v>
      </c>
      <c r="J44" s="77">
        <f>'Team-E'!Q56</f>
        <v>0.88888888888888884</v>
      </c>
      <c r="K44" s="77">
        <f>'Team-E'!S56</f>
        <v>0.77777777777777779</v>
      </c>
      <c r="L44" s="77">
        <f>'Team-E'!U56</f>
        <v>0.85915492957746475</v>
      </c>
      <c r="M44" s="77">
        <f>'Team-E'!V56/('Team-E'!E56+'Team-E'!V56)</f>
        <v>0.28282828282828282</v>
      </c>
      <c r="N44" s="77">
        <f>'Team-E'!W56/'Team-E'!E56</f>
        <v>0.14084507042253522</v>
      </c>
      <c r="O44" s="77">
        <f>'Team-E'!X56/'Team-E'!$E56</f>
        <v>0</v>
      </c>
      <c r="P44" s="77">
        <f>'Team-E'!Y56/'Team-E'!$E56</f>
        <v>0.43661971830985913</v>
      </c>
      <c r="Q44" t="s">
        <v>638</v>
      </c>
    </row>
    <row r="45" spans="1:17">
      <c r="A45" s="75" t="s">
        <v>606</v>
      </c>
      <c r="B45" s="75" t="s">
        <v>634</v>
      </c>
      <c r="C45" s="75">
        <v>276</v>
      </c>
      <c r="D45" s="77">
        <v>0.621</v>
      </c>
      <c r="E45" s="75">
        <v>317</v>
      </c>
      <c r="F45" s="77">
        <v>0.80500000000000005</v>
      </c>
      <c r="G45" s="77">
        <f>'Team-E'!K84</f>
        <v>2.2727272727272728E-2</v>
      </c>
      <c r="H45" s="77">
        <f>'Team-E'!L84</f>
        <v>4.1322314049586778E-2</v>
      </c>
      <c r="I45" s="77">
        <f>'Team-E'!O84</f>
        <v>0.7</v>
      </c>
      <c r="J45" s="77">
        <f>'Team-E'!Q84</f>
        <v>0.7</v>
      </c>
      <c r="K45" s="77">
        <f>'Team-E'!S84</f>
        <v>0.75</v>
      </c>
      <c r="L45" s="77">
        <f>'Team-E'!U84</f>
        <v>0.54545454545454541</v>
      </c>
      <c r="M45" s="77">
        <f>'Team-E'!V84/('Team-E'!E84+'Team-E'!V84)</f>
        <v>0</v>
      </c>
      <c r="N45" s="77">
        <f>'Team-E'!W84/'Team-E'!E84</f>
        <v>0.45454545454545453</v>
      </c>
      <c r="O45" s="77">
        <f>'Team-E'!X84/'Team-E'!$E84</f>
        <v>0</v>
      </c>
      <c r="P45" s="77">
        <f>'Team-E'!Y84/'Team-E'!$E84</f>
        <v>0.45454545454545453</v>
      </c>
      <c r="Q45" t="s">
        <v>638</v>
      </c>
    </row>
    <row r="46" spans="1:17">
      <c r="A46" s="75" t="s">
        <v>606</v>
      </c>
      <c r="B46" s="75" t="s">
        <v>635</v>
      </c>
      <c r="C46" s="75">
        <v>338</v>
      </c>
      <c r="D46" s="77">
        <v>0.55200000000000005</v>
      </c>
      <c r="E46" s="75">
        <v>423</v>
      </c>
      <c r="F46" s="77">
        <v>0.79200000000000004</v>
      </c>
      <c r="G46" s="77">
        <f>'Team-E'!K138</f>
        <v>3.7037037037037035E-2</v>
      </c>
      <c r="H46" s="77">
        <f>'Team-E'!L138</f>
        <v>3.2828282828282825E-2</v>
      </c>
      <c r="I46" s="77">
        <f>'Team-E'!O138</f>
        <v>0.7142857142857143</v>
      </c>
      <c r="J46" s="77">
        <f>'Team-E'!Q138</f>
        <v>0.73280423280423279</v>
      </c>
      <c r="K46" s="77">
        <f>'Team-E'!S138</f>
        <v>0.77777777777777779</v>
      </c>
      <c r="L46" s="77">
        <f>'Team-E'!U138</f>
        <v>0.75757575757575757</v>
      </c>
      <c r="M46" s="77">
        <f>'Team-E'!V138/('Team-E'!E138+'Team-E'!V138)</f>
        <v>0</v>
      </c>
      <c r="N46" s="77">
        <f>'Team-E'!W138/'Team-E'!E138</f>
        <v>0.24242424242424243</v>
      </c>
      <c r="O46" s="77">
        <f>'Team-E'!X138/'Team-E'!$E138</f>
        <v>0</v>
      </c>
      <c r="P46" s="77">
        <f>'Team-E'!Y138/'Team-E'!$E138</f>
        <v>0</v>
      </c>
      <c r="Q46" t="s">
        <v>638</v>
      </c>
    </row>
    <row r="47" spans="1:17">
      <c r="A47" t="s">
        <v>597</v>
      </c>
      <c r="B47" t="s">
        <v>629</v>
      </c>
      <c r="C47">
        <v>8</v>
      </c>
      <c r="D47" s="12">
        <v>0.19700000000000001</v>
      </c>
      <c r="E47">
        <v>42</v>
      </c>
      <c r="F47" s="12">
        <v>0.72299999999999998</v>
      </c>
      <c r="G47" s="12">
        <f>'Team-A'!K14</f>
        <v>0.05</v>
      </c>
      <c r="H47" s="12">
        <f>'Team-A'!L14</f>
        <v>5.1612903225806452E-2</v>
      </c>
      <c r="I47" s="12">
        <f>'Team-A'!O14</f>
        <v>0</v>
      </c>
      <c r="J47" s="12">
        <f>'Team-A'!Q14</f>
        <v>0.05</v>
      </c>
      <c r="K47" s="12">
        <f>'Team-A'!S14</f>
        <v>0</v>
      </c>
      <c r="L47" s="12">
        <f>'Team-A'!U14</f>
        <v>0</v>
      </c>
      <c r="M47" s="12">
        <f>'Team-A'!V14/('Team-A'!E14+'Team-A'!V14)</f>
        <v>0</v>
      </c>
      <c r="N47" s="12">
        <f>'Team-A'!W14/'Team-A'!E14</f>
        <v>1</v>
      </c>
      <c r="O47" s="12">
        <f>'Team-A'!X14/'Team-A'!$E14</f>
        <v>0</v>
      </c>
      <c r="P47" s="12">
        <f>'Team-A'!Y14/'Team-A'!$E14</f>
        <v>0</v>
      </c>
      <c r="Q47" t="s">
        <v>630</v>
      </c>
    </row>
    <row r="48" spans="1:17">
      <c r="A48" t="s">
        <v>597</v>
      </c>
      <c r="B48" t="s">
        <v>631</v>
      </c>
      <c r="C48">
        <v>38</v>
      </c>
      <c r="D48" s="12">
        <v>0.36299999999999999</v>
      </c>
      <c r="E48">
        <v>87</v>
      </c>
      <c r="F48" s="12">
        <v>0.70299999999999996</v>
      </c>
      <c r="G48" s="12">
        <f>'Team-A'!K60</f>
        <v>2.8571428571428574E-2</v>
      </c>
      <c r="H48" s="12">
        <f>'Team-A'!L60</f>
        <v>2.6593406593406595E-2</v>
      </c>
      <c r="I48" s="12">
        <f>'Team-A'!O60</f>
        <v>0</v>
      </c>
      <c r="J48" s="12">
        <f>'Team-A'!Q60</f>
        <v>2.8571428571428574E-2</v>
      </c>
      <c r="K48" s="12">
        <f>'Team-A'!S60</f>
        <v>0.14285714285714285</v>
      </c>
      <c r="L48" s="12">
        <f>'Team-A'!U60</f>
        <v>8.681318681318681E-2</v>
      </c>
      <c r="M48" s="12">
        <f>'Team-A'!V60/('Team-A'!E60+'Team-A'!V60)</f>
        <v>0</v>
      </c>
      <c r="N48" s="12">
        <f>'Team-A'!W60/'Team-A'!E60</f>
        <v>0.96923076923076923</v>
      </c>
      <c r="O48" s="12">
        <f>'Team-A'!X60/'Team-A'!$E60</f>
        <v>0.23076923076923078</v>
      </c>
      <c r="P48" s="12">
        <f>'Team-A'!Y60/'Team-A'!$E60</f>
        <v>0</v>
      </c>
      <c r="Q48" t="s">
        <v>632</v>
      </c>
    </row>
    <row r="49" spans="1:17">
      <c r="A49" t="s">
        <v>597</v>
      </c>
      <c r="B49" t="s">
        <v>633</v>
      </c>
      <c r="C49">
        <v>108</v>
      </c>
      <c r="D49" s="12">
        <v>0.47299999999999998</v>
      </c>
      <c r="E49">
        <v>284</v>
      </c>
      <c r="F49" s="12">
        <v>0.69199999999999995</v>
      </c>
      <c r="G49" s="12">
        <f>'Team-A'!K90</f>
        <v>0.41666666666666669</v>
      </c>
      <c r="H49" s="12">
        <f>'Team-A'!L90</f>
        <v>0.45238095238095244</v>
      </c>
      <c r="I49" s="12">
        <f>'Team-A'!O90</f>
        <v>0.31666666666666665</v>
      </c>
      <c r="J49" s="12">
        <f>'Team-A'!Q90</f>
        <v>0.62222222222222223</v>
      </c>
      <c r="K49" s="12">
        <f>'Team-A'!S90</f>
        <v>0.5</v>
      </c>
      <c r="L49" s="12">
        <f>'Team-A'!U90</f>
        <v>0.40259740259740262</v>
      </c>
      <c r="M49" s="12">
        <f>'Team-A'!V90/('Team-A'!E90+'Team-A'!V90)</f>
        <v>0.21428571428571427</v>
      </c>
      <c r="N49" s="12">
        <f>'Team-A'!W90/'Team-A'!E90</f>
        <v>0.59740259740259738</v>
      </c>
      <c r="O49" s="12">
        <f>'Team-A'!X90/'Team-A'!$E90</f>
        <v>0</v>
      </c>
      <c r="P49" s="12">
        <f>'Team-A'!Y90/'Team-A'!$E90</f>
        <v>0</v>
      </c>
      <c r="Q49" t="s">
        <v>638</v>
      </c>
    </row>
    <row r="50" spans="1:17">
      <c r="A50" t="s">
        <v>597</v>
      </c>
      <c r="B50" t="s">
        <v>634</v>
      </c>
      <c r="C50">
        <v>205</v>
      </c>
      <c r="D50" s="12">
        <v>0.54500000000000004</v>
      </c>
      <c r="E50">
        <v>444</v>
      </c>
      <c r="F50" s="12">
        <v>0.76200000000000001</v>
      </c>
      <c r="G50" s="12">
        <f>'Team-A'!K123</f>
        <v>0.59259740259740268</v>
      </c>
      <c r="H50" s="12">
        <f>'Team-A'!L123</f>
        <v>0.59738713667285104</v>
      </c>
      <c r="I50" s="12">
        <f>'Team-A'!O123</f>
        <v>0.4</v>
      </c>
      <c r="J50" s="12">
        <f>'Team-A'!Q123</f>
        <v>0.69714285714285718</v>
      </c>
      <c r="K50" s="12">
        <f>'Team-A'!S123</f>
        <v>0.8</v>
      </c>
      <c r="L50" s="12">
        <f>'Team-A'!U123</f>
        <v>0.80952380952380953</v>
      </c>
      <c r="M50" s="12">
        <f>'Team-A'!V123/('Team-A'!E123+'Team-A'!V123)</f>
        <v>0</v>
      </c>
      <c r="N50" s="12">
        <f>'Team-A'!W123/'Team-A'!E123</f>
        <v>0.19047619047619047</v>
      </c>
      <c r="O50" s="12">
        <f>'Team-A'!X123/'Team-A'!$E123</f>
        <v>0</v>
      </c>
      <c r="P50" s="12">
        <f>'Team-A'!Y123/'Team-A'!$E123</f>
        <v>0.11904761904761904</v>
      </c>
      <c r="Q50" t="s">
        <v>638</v>
      </c>
    </row>
    <row r="51" spans="1:17">
      <c r="A51" t="s">
        <v>597</v>
      </c>
      <c r="B51" t="s">
        <v>635</v>
      </c>
      <c r="C51">
        <v>329</v>
      </c>
      <c r="D51" s="12">
        <v>0.61299999999999999</v>
      </c>
      <c r="E51">
        <v>678</v>
      </c>
      <c r="F51" s="12">
        <v>0.80700000000000005</v>
      </c>
      <c r="G51" s="12">
        <f>'Team-A'!K162</f>
        <v>0.43231292517006803</v>
      </c>
      <c r="H51" s="12">
        <f>'Team-A'!L162</f>
        <v>0.36826581378820183</v>
      </c>
      <c r="I51" s="12">
        <f>'Team-A'!O162</f>
        <v>0.40476190476190471</v>
      </c>
      <c r="J51" s="12">
        <f>'Team-A'!Q162</f>
        <v>0.65850340136054419</v>
      </c>
      <c r="K51" s="12">
        <f>'Team-A'!S162</f>
        <v>0.8571428571428571</v>
      </c>
      <c r="L51" s="12">
        <f>'Team-A'!U162</f>
        <v>0.88059701492537312</v>
      </c>
      <c r="M51" s="12">
        <f>'Team-A'!V162/('Team-A'!E162+'Team-A'!V162)</f>
        <v>0</v>
      </c>
      <c r="N51" s="12">
        <f>'Team-A'!W162/'Team-A'!E162</f>
        <v>0.11940298507462686</v>
      </c>
      <c r="O51" s="12">
        <f>'Team-A'!X162/'Team-A'!$E162</f>
        <v>0</v>
      </c>
      <c r="P51" s="12">
        <f>'Team-A'!Y162/'Team-A'!$E162</f>
        <v>0</v>
      </c>
      <c r="Q51" t="s">
        <v>630</v>
      </c>
    </row>
    <row r="59" spans="1:17">
      <c r="N59" t="s">
        <v>659</v>
      </c>
    </row>
    <row r="60" spans="1:17">
      <c r="N60" t="s">
        <v>660</v>
      </c>
    </row>
    <row r="61" spans="1:17">
      <c r="N61" t="s">
        <v>661</v>
      </c>
    </row>
    <row r="62" spans="1:17">
      <c r="N62" t="s">
        <v>662</v>
      </c>
    </row>
    <row r="63" spans="1:17">
      <c r="N63" t="s">
        <v>663</v>
      </c>
    </row>
    <row r="64" spans="1:17">
      <c r="N64" t="s">
        <v>664</v>
      </c>
    </row>
    <row r="65" spans="14:14">
      <c r="N65" t="s">
        <v>665</v>
      </c>
    </row>
    <row r="66" spans="14:14">
      <c r="N66" t="s">
        <v>666</v>
      </c>
    </row>
  </sheetData>
  <pageMargins left="0.78749999999999998" right="0.78749999999999998" top="1.05277777777778" bottom="1.05277777777778" header="0.78749999999999998" footer="0.78749999999999998"/>
  <pageSetup paperSize="8" orientation="landscape" horizontalDpi="300" verticalDpi="300"/>
  <headerFooter>
    <oddHeader>&amp;C&amp;"Times New Roman,Regular"&amp;12&amp;A</oddHeader>
    <oddFooter>&amp;C&amp;"Times New Roman,Regular"&amp;12Page &amp;P</oddFooter>
  </headerFooter>
  <drawing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S57"/>
  <sheetViews>
    <sheetView zoomScale="85" zoomScaleNormal="85" workbookViewId="0">
      <pane xSplit="2" ySplit="1" topLeftCell="C2" activePane="bottomRight" state="frozen"/>
      <selection pane="topRight" activeCell="C1" sqref="C1"/>
      <selection pane="bottomLeft" activeCell="A2" sqref="A2"/>
      <selection pane="bottomRight"/>
    </sheetView>
  </sheetViews>
  <sheetFormatPr baseColWidth="10" defaultColWidth="11.83203125" defaultRowHeight="13"/>
  <cols>
    <col min="1" max="24" width="10.1640625" customWidth="1"/>
  </cols>
  <sheetData>
    <row r="1" spans="1:19" ht="28">
      <c r="A1" t="str">
        <f>Hours_per_tag!$A$1</f>
        <v>Team</v>
      </c>
      <c r="B1" t="str">
        <f>Hours_per_tag!$B$1</f>
        <v>Sprint</v>
      </c>
      <c r="C1" t="s">
        <v>641</v>
      </c>
      <c r="D1" t="s">
        <v>642</v>
      </c>
      <c r="E1" t="s">
        <v>643</v>
      </c>
      <c r="F1" t="s">
        <v>644</v>
      </c>
      <c r="G1" t="s">
        <v>645</v>
      </c>
      <c r="H1" t="s">
        <v>646</v>
      </c>
      <c r="I1" t="s">
        <v>647</v>
      </c>
      <c r="J1" t="s">
        <v>648</v>
      </c>
      <c r="K1" s="14" t="s">
        <v>649</v>
      </c>
      <c r="L1" s="14" t="s">
        <v>650</v>
      </c>
      <c r="M1" t="s">
        <v>651</v>
      </c>
      <c r="N1" s="14" t="s">
        <v>652</v>
      </c>
      <c r="O1" s="14" t="str">
        <f>Hours_per_tag!$G$1</f>
        <v>Total hours</v>
      </c>
      <c r="P1" s="14" t="s">
        <v>653</v>
      </c>
      <c r="Q1" s="14" t="s">
        <v>654</v>
      </c>
      <c r="R1" s="14" t="s">
        <v>655</v>
      </c>
      <c r="S1" s="14" t="s">
        <v>656</v>
      </c>
    </row>
    <row r="2" spans="1:19">
      <c r="A2" t="str">
        <f>Hours_per_tag!$A$2</f>
        <v>Team-A</v>
      </c>
      <c r="B2" t="str">
        <f>Hours_per_tag!$B$2</f>
        <v>sprint 2</v>
      </c>
      <c r="C2" s="12">
        <f>Summary!$D$47</f>
        <v>0.19700000000000001</v>
      </c>
      <c r="D2" s="12">
        <f>Summary!$F$47</f>
        <v>0.72299999999999998</v>
      </c>
      <c r="E2" s="12">
        <f>Summary!$G$47</f>
        <v>0.05</v>
      </c>
      <c r="F2" s="12">
        <f>Summary!$I$47</f>
        <v>0</v>
      </c>
      <c r="G2" s="12">
        <f>Summary!$J$47</f>
        <v>0.05</v>
      </c>
      <c r="H2" s="12">
        <f>Hours_per_tag!$L$2</f>
        <v>0</v>
      </c>
      <c r="I2" s="12">
        <f>Hours_per_tag!$M$2</f>
        <v>0</v>
      </c>
      <c r="J2" s="12">
        <f>Hours_per_tag!$Q$2</f>
        <v>0</v>
      </c>
      <c r="K2" s="12">
        <f>Hours_per_tag!$I$2</f>
        <v>9.6711480163437377E-2</v>
      </c>
      <c r="L2" s="12">
        <f>Hours_per_tag!$J$2</f>
        <v>0.11545241861078168</v>
      </c>
      <c r="M2" s="12">
        <f>Hours_per_tag!$K$2</f>
        <v>9.2963292473968728E-2</v>
      </c>
      <c r="N2" s="12">
        <f>Hours_per_tag!$H$2</f>
        <v>0.25747166205351174</v>
      </c>
      <c r="O2" s="74">
        <f>Hours_per_tag!$G$2</f>
        <v>404.64</v>
      </c>
      <c r="P2" s="74">
        <f>Hours_per_tag!$C$2</f>
        <v>39.133333333333297</v>
      </c>
      <c r="Q2" s="74">
        <f>Hours_per_tag!$D$2</f>
        <v>46.716666666666697</v>
      </c>
      <c r="R2" s="74">
        <f>Hours_per_tag!$E$2</f>
        <v>37.616666666666703</v>
      </c>
      <c r="S2" s="74">
        <f>Hours_per_tag!$F$2</f>
        <v>104.183333333333</v>
      </c>
    </row>
    <row r="3" spans="1:19">
      <c r="A3" t="str">
        <f>Hours_per_tag!$A$3</f>
        <v>Team-A</v>
      </c>
      <c r="B3" t="str">
        <f>Hours_per_tag!$B$3</f>
        <v>sprint 3</v>
      </c>
      <c r="C3" s="12">
        <f>Summary!$D$48</f>
        <v>0.36299999999999999</v>
      </c>
      <c r="D3" s="12">
        <f>Summary!$F$48</f>
        <v>0.70299999999999996</v>
      </c>
      <c r="E3" s="12">
        <f>Summary!$G$48</f>
        <v>2.8571428571428574E-2</v>
      </c>
      <c r="F3" s="12">
        <f>Summary!$I$48</f>
        <v>0</v>
      </c>
      <c r="G3" s="12">
        <f>Summary!$J$48</f>
        <v>2.8571428571428574E-2</v>
      </c>
      <c r="H3" s="12">
        <f>Hours_per_tag!$L$3</f>
        <v>8.681318681318681E-2</v>
      </c>
      <c r="I3" s="12">
        <f>Hours_per_tag!$M$3</f>
        <v>0</v>
      </c>
      <c r="J3" s="12">
        <f>Hours_per_tag!$Q$3</f>
        <v>0.23076923076923078</v>
      </c>
      <c r="K3" s="12">
        <f>Hours_per_tag!$I$3</f>
        <v>0.2010967652367068</v>
      </c>
      <c r="L3" s="12">
        <f>Hours_per_tag!$J$3</f>
        <v>2.1241149521032902E-2</v>
      </c>
      <c r="M3" s="12">
        <f>Hours_per_tag!$K$3</f>
        <v>5.483826183534652E-2</v>
      </c>
      <c r="N3" s="12">
        <f>Hours_per_tag!$H$3</f>
        <v>0.23372206025267264</v>
      </c>
      <c r="O3" s="74">
        <f>Hours_per_tag!$G$3</f>
        <v>240.1</v>
      </c>
      <c r="P3" s="74">
        <f>Hours_per_tag!$C$3</f>
        <v>48.283333333333303</v>
      </c>
      <c r="Q3" s="74">
        <f>Hours_per_tag!$D$3</f>
        <v>5.0999999999999996</v>
      </c>
      <c r="R3" s="74">
        <f>Hours_per_tag!$E$3</f>
        <v>13.1666666666667</v>
      </c>
      <c r="S3" s="74">
        <f>Hours_per_tag!$F$3</f>
        <v>56.116666666666703</v>
      </c>
    </row>
    <row r="4" spans="1:19">
      <c r="A4" t="str">
        <f>Hours_per_tag!$A$4</f>
        <v>Team-A</v>
      </c>
      <c r="B4" t="str">
        <f>Hours_per_tag!$B$4</f>
        <v>sprint 4</v>
      </c>
      <c r="C4" s="12">
        <f>Summary!$D$49</f>
        <v>0.47299999999999998</v>
      </c>
      <c r="D4" s="12">
        <f>Summary!$F$49</f>
        <v>0.69199999999999995</v>
      </c>
      <c r="E4" s="12">
        <f>Summary!$G$49</f>
        <v>0.41666666666666669</v>
      </c>
      <c r="F4" s="12">
        <f>Summary!$I$49</f>
        <v>0.31666666666666665</v>
      </c>
      <c r="G4" s="12">
        <f>Summary!$J$49</f>
        <v>0.62222222222222223</v>
      </c>
      <c r="H4" s="12">
        <f>Hours_per_tag!$L$4</f>
        <v>0.40259740259740262</v>
      </c>
      <c r="I4" s="12">
        <f>Hours_per_tag!$M$4</f>
        <v>0.21428571428571427</v>
      </c>
      <c r="J4" s="12">
        <f>Hours_per_tag!$Q$4</f>
        <v>0</v>
      </c>
      <c r="K4" s="12">
        <f>Hours_per_tag!$I$4</f>
        <v>0.39182346317053268</v>
      </c>
      <c r="L4" s="12">
        <f>Hours_per_tag!$J$4</f>
        <v>2.6996591866717452E-2</v>
      </c>
      <c r="M4" s="12">
        <f>Hours_per_tag!$K$4</f>
        <v>0.27179303607251715</v>
      </c>
      <c r="N4" s="12">
        <f>Hours_per_tag!$H$4</f>
        <v>0.4458912231245945</v>
      </c>
      <c r="O4" s="74">
        <f>Hours_per_tag!$G$4</f>
        <v>446.97</v>
      </c>
      <c r="P4" s="74">
        <f>Hours_per_tag!$C$4</f>
        <v>175.13333333333301</v>
      </c>
      <c r="Q4" s="74">
        <f>Hours_per_tag!$D$4</f>
        <v>12.0666666666667</v>
      </c>
      <c r="R4" s="74">
        <f>Hours_per_tag!$E$4</f>
        <v>121.48333333333299</v>
      </c>
      <c r="S4" s="74">
        <f>Hours_per_tag!$F$4</f>
        <v>199.3</v>
      </c>
    </row>
    <row r="5" spans="1:19">
      <c r="A5" t="str">
        <f>Hours_per_tag!$A$5</f>
        <v>Team-A</v>
      </c>
      <c r="B5" t="str">
        <f>Hours_per_tag!$B$5</f>
        <v>sprint 5</v>
      </c>
      <c r="C5" s="12">
        <f>Summary!$D$50</f>
        <v>0.54500000000000004</v>
      </c>
      <c r="D5" s="12">
        <f>Summary!$F$50</f>
        <v>0.76200000000000001</v>
      </c>
      <c r="E5" s="12">
        <f>Summary!$G$50</f>
        <v>0.59259740259740268</v>
      </c>
      <c r="F5" s="12">
        <f>Summary!$I$50</f>
        <v>0.4</v>
      </c>
      <c r="G5" s="12">
        <f>Summary!$J$50</f>
        <v>0.69714285714285718</v>
      </c>
      <c r="H5" s="12">
        <f>Hours_per_tag!$L$5</f>
        <v>0.80952380952380953</v>
      </c>
      <c r="I5" s="12">
        <f>Hours_per_tag!$M$5</f>
        <v>0</v>
      </c>
      <c r="J5" s="12">
        <f>Hours_per_tag!$Q$5</f>
        <v>0.11904761904761904</v>
      </c>
      <c r="K5" s="12">
        <f>Hours_per_tag!$I$5</f>
        <v>0.30804140686968584</v>
      </c>
      <c r="L5" s="12">
        <f>Hours_per_tag!$J$5</f>
        <v>1.757081036577406E-3</v>
      </c>
      <c r="M5" s="12">
        <f>Hours_per_tag!$K$5</f>
        <v>0.21531773045372843</v>
      </c>
      <c r="N5" s="12">
        <f>Hours_per_tag!$H$5</f>
        <v>0.37325421448437301</v>
      </c>
      <c r="O5" s="74">
        <f>Hours_per_tag!$G$5</f>
        <v>331.99</v>
      </c>
      <c r="P5" s="74">
        <f>Hours_per_tag!$C$5</f>
        <v>102.26666666666701</v>
      </c>
      <c r="Q5" s="74">
        <f>Hours_per_tag!$D$5</f>
        <v>0.58333333333333304</v>
      </c>
      <c r="R5" s="74">
        <f>Hours_per_tag!$E$5</f>
        <v>71.483333333333306</v>
      </c>
      <c r="S5" s="74">
        <f>Hours_per_tag!$F$5</f>
        <v>123.916666666667</v>
      </c>
    </row>
    <row r="6" spans="1:19">
      <c r="A6" t="str">
        <f>Hours_per_tag!$A$6</f>
        <v>Team-A</v>
      </c>
      <c r="B6" t="str">
        <f>Hours_per_tag!$B$6</f>
        <v>sprint 6</v>
      </c>
      <c r="C6" s="12">
        <f>Summary!$D$51</f>
        <v>0.61299999999999999</v>
      </c>
      <c r="D6" s="12">
        <f>Summary!$F$51</f>
        <v>0.80700000000000005</v>
      </c>
      <c r="E6" s="12">
        <f>Summary!$G$51</f>
        <v>0.43231292517006803</v>
      </c>
      <c r="F6" s="12">
        <f>Summary!$I$51</f>
        <v>0.40476190476190471</v>
      </c>
      <c r="G6" s="12">
        <f>Summary!$J$51</f>
        <v>0.65850340136054419</v>
      </c>
      <c r="H6" s="12">
        <f>Hours_per_tag!$L$6</f>
        <v>0.88059701492537312</v>
      </c>
      <c r="I6" s="12">
        <f>Hours_per_tag!$M$6</f>
        <v>0</v>
      </c>
      <c r="J6" s="12">
        <f>Hours_per_tag!$Q$6</f>
        <v>0</v>
      </c>
      <c r="K6" s="12">
        <f>Hours_per_tag!$I$6</f>
        <v>0.27090668520553474</v>
      </c>
      <c r="L6" s="12">
        <f>Hours_per_tag!$J$6</f>
        <v>1.2782848556883676E-2</v>
      </c>
      <c r="M6" s="12">
        <f>Hours_per_tag!$K$6</f>
        <v>0.13612612410576125</v>
      </c>
      <c r="N6" s="12">
        <f>Hours_per_tag!$H$6</f>
        <v>0.38871820172979521</v>
      </c>
      <c r="O6" s="74">
        <f>Hours_per_tag!$G$6</f>
        <v>445.91</v>
      </c>
      <c r="P6" s="74">
        <f>Hours_per_tag!$C$6</f>
        <v>120.8</v>
      </c>
      <c r="Q6" s="74">
        <f>Hours_per_tag!$D$6</f>
        <v>5.7</v>
      </c>
      <c r="R6" s="74">
        <f>Hours_per_tag!$E$6</f>
        <v>60.7</v>
      </c>
      <c r="S6" s="74">
        <f>Hours_per_tag!$F$6</f>
        <v>173.333333333333</v>
      </c>
    </row>
    <row r="7" spans="1:19">
      <c r="A7" s="78" t="str">
        <f>Hours_per_tag!$A$6</f>
        <v>Team-A</v>
      </c>
      <c r="B7" s="78" t="s">
        <v>657</v>
      </c>
      <c r="C7" s="79">
        <f t="shared" ref="C7:S7" si="0">AVERAGE(C2:C6)</f>
        <v>0.43819999999999998</v>
      </c>
      <c r="D7" s="79">
        <f t="shared" si="0"/>
        <v>0.73739999999999994</v>
      </c>
      <c r="E7" s="79">
        <f t="shared" si="0"/>
        <v>0.30402968460111318</v>
      </c>
      <c r="F7" s="79">
        <f t="shared" si="0"/>
        <v>0.22428571428571428</v>
      </c>
      <c r="G7" s="79">
        <f t="shared" si="0"/>
        <v>0.4112879818594104</v>
      </c>
      <c r="H7" s="79">
        <f t="shared" si="0"/>
        <v>0.43590628277195442</v>
      </c>
      <c r="I7" s="79">
        <f t="shared" si="0"/>
        <v>4.2857142857142858E-2</v>
      </c>
      <c r="J7" s="79">
        <f t="shared" si="0"/>
        <v>6.9963369963369965E-2</v>
      </c>
      <c r="K7" s="79">
        <f t="shared" si="0"/>
        <v>0.25371596012917952</v>
      </c>
      <c r="L7" s="79">
        <f t="shared" si="0"/>
        <v>3.5646017918398623E-2</v>
      </c>
      <c r="M7" s="79">
        <f t="shared" si="0"/>
        <v>0.15420768898826442</v>
      </c>
      <c r="N7" s="79">
        <f t="shared" si="0"/>
        <v>0.33981147232898945</v>
      </c>
      <c r="O7" s="80">
        <f t="shared" si="0"/>
        <v>373.92200000000003</v>
      </c>
      <c r="P7" s="80">
        <f t="shared" si="0"/>
        <v>97.123333333333321</v>
      </c>
      <c r="Q7" s="80">
        <f t="shared" si="0"/>
        <v>14.033333333333346</v>
      </c>
      <c r="R7" s="80">
        <f t="shared" si="0"/>
        <v>60.889999999999944</v>
      </c>
      <c r="S7" s="80">
        <f t="shared" si="0"/>
        <v>131.36999999999995</v>
      </c>
    </row>
    <row r="8" spans="1:19">
      <c r="A8" s="78" t="str">
        <f>Hours_per_tag!$A$6</f>
        <v>Team-A</v>
      </c>
      <c r="B8" s="78" t="s">
        <v>658</v>
      </c>
      <c r="C8" s="79">
        <f t="shared" ref="C8:S8" si="1">STDEV(C2:C6)</f>
        <v>0.16355794080386324</v>
      </c>
      <c r="D8" s="79">
        <f t="shared" si="1"/>
        <v>4.7173085546739504E-2</v>
      </c>
      <c r="E8" s="79">
        <f t="shared" si="1"/>
        <v>0.25140770616806407</v>
      </c>
      <c r="F8" s="79">
        <f t="shared" si="1"/>
        <v>0.20771950387541713</v>
      </c>
      <c r="G8" s="79">
        <f t="shared" si="1"/>
        <v>0.34070613918615833</v>
      </c>
      <c r="H8" s="79">
        <f t="shared" si="1"/>
        <v>0.40321509832344443</v>
      </c>
      <c r="I8" s="79">
        <f t="shared" si="1"/>
        <v>9.5831484749990981E-2</v>
      </c>
      <c r="J8" s="79">
        <f t="shared" si="1"/>
        <v>0.1036248133744672</v>
      </c>
      <c r="K8" s="79">
        <f t="shared" si="1"/>
        <v>0.111511932084608</v>
      </c>
      <c r="L8" s="79">
        <f t="shared" si="1"/>
        <v>4.5614030057306673E-2</v>
      </c>
      <c r="M8" s="79">
        <f t="shared" si="1"/>
        <v>8.8759299741681147E-2</v>
      </c>
      <c r="N8" s="79">
        <f t="shared" si="1"/>
        <v>9.0551099418108766E-2</v>
      </c>
      <c r="O8" s="80">
        <f t="shared" si="1"/>
        <v>88.216350922037037</v>
      </c>
      <c r="P8" s="80">
        <f t="shared" si="1"/>
        <v>55.724286047966082</v>
      </c>
      <c r="Q8" s="80">
        <f t="shared" si="1"/>
        <v>18.723110348206347</v>
      </c>
      <c r="R8" s="80">
        <f t="shared" si="1"/>
        <v>40.629334982388031</v>
      </c>
      <c r="S8" s="80">
        <f t="shared" si="1"/>
        <v>56.641719263376054</v>
      </c>
    </row>
    <row r="9" spans="1:19">
      <c r="A9" t="str">
        <f>Hours_per_tag!$A$7</f>
        <v>Team-B</v>
      </c>
      <c r="B9" t="str">
        <f>Hours_per_tag!$B$7</f>
        <v>sprint 2</v>
      </c>
      <c r="C9" s="12">
        <f>Summary!$D$2</f>
        <v>0</v>
      </c>
      <c r="D9" s="12">
        <f>Summary!$F$2</f>
        <v>0.35099999999999998</v>
      </c>
      <c r="E9" s="12">
        <f>Summary!$G$2</f>
        <v>0</v>
      </c>
      <c r="F9" s="12">
        <f>Summary!$I$2</f>
        <v>0.25428571428571428</v>
      </c>
      <c r="G9" s="12">
        <f>Summary!$J$2</f>
        <v>0.25428571428571428</v>
      </c>
      <c r="H9" s="12">
        <f>Hours_per_tag!$L$7</f>
        <v>0.14545454545454545</v>
      </c>
      <c r="I9" s="12">
        <f>Hours_per_tag!$M$7</f>
        <v>0.26666666666666666</v>
      </c>
      <c r="J9" s="12">
        <f>Hours_per_tag!$Q$7</f>
        <v>0</v>
      </c>
      <c r="K9" s="12">
        <f>Hours_per_tag!$I$7</f>
        <v>5.621317766607211E-2</v>
      </c>
      <c r="L9" s="12">
        <f>Hours_per_tag!$J$7</f>
        <v>1.6215339711366954E-2</v>
      </c>
      <c r="M9" s="12">
        <f>Hours_per_tag!$K$7</f>
        <v>0.11391276147235285</v>
      </c>
      <c r="N9" s="12">
        <f>Hours_per_tag!$H$7</f>
        <v>0.31989261841702343</v>
      </c>
      <c r="O9" s="74">
        <f>Hours_per_tag!$G$7</f>
        <v>370.02</v>
      </c>
      <c r="P9" s="74">
        <f>Hours_per_tag!$C$7</f>
        <v>20.8</v>
      </c>
      <c r="Q9" s="74">
        <f>Hours_per_tag!$D$7</f>
        <v>6</v>
      </c>
      <c r="R9" s="74">
        <f>Hours_per_tag!$E$7</f>
        <v>42.15</v>
      </c>
      <c r="S9" s="74">
        <f>Hours_per_tag!$F$7</f>
        <v>118.366666666667</v>
      </c>
    </row>
    <row r="10" spans="1:19">
      <c r="A10" t="str">
        <f>Hours_per_tag!$A$8</f>
        <v>Team-B</v>
      </c>
      <c r="B10" t="str">
        <f>Hours_per_tag!$B$8</f>
        <v>sprint 3</v>
      </c>
      <c r="C10" s="12">
        <f>Summary!$D$3</f>
        <v>1.9E-2</v>
      </c>
      <c r="D10" s="12">
        <f>Summary!$F$3</f>
        <v>0.36399999999999999</v>
      </c>
      <c r="E10" s="12">
        <f>Summary!$G$3</f>
        <v>4.6153846153846156E-2</v>
      </c>
      <c r="F10" s="12">
        <f>Summary!$I$3</f>
        <v>0.36153846153846148</v>
      </c>
      <c r="G10" s="12">
        <f>Summary!$J$3</f>
        <v>0.37692307692307692</v>
      </c>
      <c r="H10" s="12">
        <f>Hours_per_tag!$L$8</f>
        <v>0</v>
      </c>
      <c r="I10" s="12">
        <f>Hours_per_tag!$M$8</f>
        <v>0.45081967213114754</v>
      </c>
      <c r="J10" s="12">
        <f>Hours_per_tag!$Q$8</f>
        <v>0.29850746268656714</v>
      </c>
      <c r="K10" s="12">
        <f>Hours_per_tag!$I$8</f>
        <v>0.14183051190566578</v>
      </c>
      <c r="L10" s="12">
        <f>Hours_per_tag!$J$8</f>
        <v>1.2019534907259813E-2</v>
      </c>
      <c r="M10" s="12">
        <f>Hours_per_tag!$K$8</f>
        <v>9.8243882689339188E-2</v>
      </c>
      <c r="N10" s="12">
        <f>Hours_per_tag!$H$8</f>
        <v>0.18250714846023422</v>
      </c>
      <c r="O10" s="74">
        <f>Hours_per_tag!$G$8</f>
        <v>263.45999999999998</v>
      </c>
      <c r="P10" s="74">
        <f>Hours_per_tag!$C$8</f>
        <v>37.366666666666703</v>
      </c>
      <c r="Q10" s="74">
        <f>Hours_per_tag!$D$8</f>
        <v>3.1666666666666701</v>
      </c>
      <c r="R10" s="74">
        <f>Hours_per_tag!$E$8</f>
        <v>25.883333333333301</v>
      </c>
      <c r="S10" s="74">
        <f>Hours_per_tag!$F$8</f>
        <v>48.0833333333333</v>
      </c>
    </row>
    <row r="11" spans="1:19">
      <c r="A11" t="str">
        <f>Hours_per_tag!$A$9</f>
        <v>Team-B</v>
      </c>
      <c r="B11" t="str">
        <f>Hours_per_tag!$B$9</f>
        <v>sprint 4</v>
      </c>
      <c r="C11" s="12">
        <f>Summary!$D$4</f>
        <v>0.35399999999999998</v>
      </c>
      <c r="D11" s="12">
        <f>Summary!$F$4</f>
        <v>0.41399999999999998</v>
      </c>
      <c r="E11" s="12">
        <f>Summary!$G$4</f>
        <v>0.06</v>
      </c>
      <c r="F11" s="12">
        <f>Summary!$I$4</f>
        <v>0.02</v>
      </c>
      <c r="G11" s="12">
        <f>Summary!$J$4</f>
        <v>0.08</v>
      </c>
      <c r="H11" s="12">
        <f>Hours_per_tag!$L$9</f>
        <v>0.56756756756756754</v>
      </c>
      <c r="I11" s="12">
        <f>Hours_per_tag!$M$9</f>
        <v>0.41269841269841268</v>
      </c>
      <c r="J11" s="12">
        <f>Hours_per_tag!$Q$9</f>
        <v>0.21621621621621623</v>
      </c>
      <c r="K11" s="12">
        <f>Hours_per_tag!$I$9</f>
        <v>0.18192404581966815</v>
      </c>
      <c r="L11" s="12">
        <f>Hours_per_tag!$J$9</f>
        <v>2.4418936261229145E-2</v>
      </c>
      <c r="M11" s="12">
        <f>Hours_per_tag!$K$9</f>
        <v>0.18911307571652644</v>
      </c>
      <c r="N11" s="12">
        <f>Hours_per_tag!$H$9</f>
        <v>0.37786967061172111</v>
      </c>
      <c r="O11" s="74">
        <f>Hours_per_tag!$G$9</f>
        <v>280.52</v>
      </c>
      <c r="P11" s="74">
        <f>Hours_per_tag!$C$9</f>
        <v>51.033333333333303</v>
      </c>
      <c r="Q11" s="74">
        <f>Hours_per_tag!$D$9</f>
        <v>6.85</v>
      </c>
      <c r="R11" s="74">
        <f>Hours_per_tag!$E$9</f>
        <v>53.05</v>
      </c>
      <c r="S11" s="74">
        <f>Hours_per_tag!$F$9</f>
        <v>106</v>
      </c>
    </row>
    <row r="12" spans="1:19">
      <c r="A12" t="str">
        <f>Hours_per_tag!$A$10</f>
        <v>Team-B</v>
      </c>
      <c r="B12" t="str">
        <f>Hours_per_tag!$B$10</f>
        <v>sprint 5</v>
      </c>
      <c r="C12" s="12">
        <f>Summary!$D$5</f>
        <v>0.48899999999999999</v>
      </c>
      <c r="D12" s="12">
        <f>Summary!$F$5</f>
        <v>0.438</v>
      </c>
      <c r="E12" s="12">
        <f>Summary!$G$5</f>
        <v>0</v>
      </c>
      <c r="F12" s="12">
        <f>Summary!$I$5</f>
        <v>0.96666666666666679</v>
      </c>
      <c r="G12" s="12">
        <f>Summary!$J$5</f>
        <v>0.96666666666666679</v>
      </c>
      <c r="H12" s="12">
        <f>Hours_per_tag!$L$10</f>
        <v>0.8</v>
      </c>
      <c r="I12" s="12">
        <f>Hours_per_tag!$M$10</f>
        <v>0</v>
      </c>
      <c r="J12" s="12">
        <f>Hours_per_tag!$Q$10</f>
        <v>0.31707317073170732</v>
      </c>
      <c r="K12" s="12">
        <f>Hours_per_tag!$I$10</f>
        <v>0.25268573157815083</v>
      </c>
      <c r="L12" s="12">
        <f>Hours_per_tag!$J$10</f>
        <v>1.3755347391298351E-3</v>
      </c>
      <c r="M12" s="12">
        <f>Hours_per_tag!$K$10</f>
        <v>0.15041472372384765</v>
      </c>
      <c r="N12" s="12">
        <f>Hours_per_tag!$H$10</f>
        <v>0.3317789790781166</v>
      </c>
      <c r="O12" s="74">
        <f>Hours_per_tag!$G$10</f>
        <v>242.33</v>
      </c>
      <c r="P12" s="74">
        <f>Hours_per_tag!$C$10</f>
        <v>61.233333333333299</v>
      </c>
      <c r="Q12" s="74">
        <f>Hours_per_tag!$D$10</f>
        <v>0.33333333333333298</v>
      </c>
      <c r="R12" s="74">
        <f>Hours_per_tag!$E$10</f>
        <v>36.450000000000003</v>
      </c>
      <c r="S12" s="74">
        <f>Hours_per_tag!$F$10</f>
        <v>80.400000000000006</v>
      </c>
    </row>
    <row r="13" spans="1:19">
      <c r="A13" t="str">
        <f>Hours_per_tag!$A$11</f>
        <v>Team-B</v>
      </c>
      <c r="B13" t="str">
        <f>Hours_per_tag!$B$11</f>
        <v>sprint 6</v>
      </c>
      <c r="C13" s="12">
        <f>Summary!$D$6</f>
        <v>0.57199999999999995</v>
      </c>
      <c r="D13" s="12">
        <f>Summary!$F$6</f>
        <v>0.48599999999999999</v>
      </c>
      <c r="E13" s="12">
        <f>Summary!$G$6</f>
        <v>0</v>
      </c>
      <c r="F13" s="12">
        <f>Summary!$I$6</f>
        <v>0</v>
      </c>
      <c r="G13" s="12">
        <f>Summary!$J$6</f>
        <v>0</v>
      </c>
      <c r="H13" s="12">
        <f>Hours_per_tag!$L$11</f>
        <v>0.82978723404255317</v>
      </c>
      <c r="I13" s="12">
        <f>Hours_per_tag!$M$11</f>
        <v>0</v>
      </c>
      <c r="J13" s="12">
        <f>Hours_per_tag!$Q$11</f>
        <v>0</v>
      </c>
      <c r="K13" s="12">
        <f>Hours_per_tag!$I$11</f>
        <v>0.24855890619789447</v>
      </c>
      <c r="L13" s="12">
        <f>Hours_per_tag!$J$11</f>
        <v>0</v>
      </c>
      <c r="M13" s="12">
        <f>Hours_per_tag!$K$11</f>
        <v>0.15977085417559916</v>
      </c>
      <c r="N13" s="12">
        <f>Hours_per_tag!$H$11</f>
        <v>0.39177504644847794</v>
      </c>
      <c r="O13" s="74">
        <f>Hours_per_tag!$G$11</f>
        <v>279.88</v>
      </c>
      <c r="P13" s="74">
        <f>Hours_per_tag!$C$11</f>
        <v>69.566666666666706</v>
      </c>
      <c r="Q13" s="74">
        <f>Hours_per_tag!$D$11</f>
        <v>0</v>
      </c>
      <c r="R13" s="74">
        <f>Hours_per_tag!$E$11</f>
        <v>44.716666666666697</v>
      </c>
      <c r="S13" s="74">
        <f>Hours_per_tag!$F$11</f>
        <v>109.65</v>
      </c>
    </row>
    <row r="14" spans="1:19">
      <c r="A14" s="78" t="str">
        <f>Hours_per_tag!$A$11</f>
        <v>Team-B</v>
      </c>
      <c r="B14" s="78" t="s">
        <v>657</v>
      </c>
      <c r="C14" s="79">
        <f t="shared" ref="C14:S14" si="2">AVERAGE(C9:C13)</f>
        <v>0.2868</v>
      </c>
      <c r="D14" s="79">
        <f t="shared" si="2"/>
        <v>0.41059999999999997</v>
      </c>
      <c r="E14" s="79">
        <f t="shared" si="2"/>
        <v>2.123076923076923E-2</v>
      </c>
      <c r="F14" s="79">
        <f t="shared" si="2"/>
        <v>0.32049816849816853</v>
      </c>
      <c r="G14" s="79">
        <f t="shared" si="2"/>
        <v>0.33557509157509158</v>
      </c>
      <c r="H14" s="79">
        <f t="shared" si="2"/>
        <v>0.46856186941293326</v>
      </c>
      <c r="I14" s="79">
        <f t="shared" si="2"/>
        <v>0.22603695029924536</v>
      </c>
      <c r="J14" s="79">
        <f t="shared" si="2"/>
        <v>0.16635936992689815</v>
      </c>
      <c r="K14" s="79">
        <f t="shared" si="2"/>
        <v>0.17624247463349027</v>
      </c>
      <c r="L14" s="79">
        <f t="shared" si="2"/>
        <v>1.0805869123797151E-2</v>
      </c>
      <c r="M14" s="79">
        <f t="shared" si="2"/>
        <v>0.14229105955553306</v>
      </c>
      <c r="N14" s="79">
        <f t="shared" si="2"/>
        <v>0.32076469260311463</v>
      </c>
      <c r="O14" s="80">
        <f t="shared" si="2"/>
        <v>287.24200000000002</v>
      </c>
      <c r="P14" s="80">
        <f t="shared" si="2"/>
        <v>48</v>
      </c>
      <c r="Q14" s="80">
        <f t="shared" si="2"/>
        <v>3.2700000000000005</v>
      </c>
      <c r="R14" s="80">
        <f t="shared" si="2"/>
        <v>40.450000000000003</v>
      </c>
      <c r="S14" s="80">
        <f t="shared" si="2"/>
        <v>92.500000000000043</v>
      </c>
    </row>
    <row r="15" spans="1:19">
      <c r="A15" s="78" t="str">
        <f>Hours_per_tag!$A$11</f>
        <v>Team-B</v>
      </c>
      <c r="B15" s="78" t="s">
        <v>658</v>
      </c>
      <c r="C15" s="79">
        <f t="shared" ref="C15:S15" si="3">STDEV(C9:C13)</f>
        <v>0.26491073968414336</v>
      </c>
      <c r="D15" s="79">
        <f t="shared" si="3"/>
        <v>5.5161580833039806E-2</v>
      </c>
      <c r="E15" s="79">
        <f t="shared" si="3"/>
        <v>2.9480712780316269E-2</v>
      </c>
      <c r="F15" s="79">
        <f t="shared" si="3"/>
        <v>0.39262588683517669</v>
      </c>
      <c r="G15" s="79">
        <f t="shared" si="3"/>
        <v>0.38227067126031417</v>
      </c>
      <c r="H15" s="79">
        <f t="shared" si="3"/>
        <v>0.37884221484320857</v>
      </c>
      <c r="I15" s="79">
        <f t="shared" si="3"/>
        <v>0.21748905330637805</v>
      </c>
      <c r="J15" s="79">
        <f t="shared" si="3"/>
        <v>0.15653622042511081</v>
      </c>
      <c r="K15" s="79">
        <f t="shared" si="3"/>
        <v>8.1695675171538279E-2</v>
      </c>
      <c r="L15" s="79">
        <f t="shared" si="3"/>
        <v>1.0268263822175988E-2</v>
      </c>
      <c r="M15" s="79">
        <f t="shared" si="3"/>
        <v>3.6432540155879711E-2</v>
      </c>
      <c r="N15" s="79">
        <f t="shared" si="3"/>
        <v>8.2976913052618409E-2</v>
      </c>
      <c r="O15" s="80">
        <f t="shared" si="3"/>
        <v>48.82174945656886</v>
      </c>
      <c r="P15" s="80">
        <f t="shared" si="3"/>
        <v>19.380087145773576</v>
      </c>
      <c r="Q15" s="80">
        <f t="shared" si="3"/>
        <v>3.1463029450804991</v>
      </c>
      <c r="R15" s="80">
        <f t="shared" si="3"/>
        <v>10.100027502712843</v>
      </c>
      <c r="S15" s="80">
        <f t="shared" si="3"/>
        <v>28.568808262781381</v>
      </c>
    </row>
    <row r="16" spans="1:19">
      <c r="A16" t="str">
        <f>Hours_per_tag!$A$12</f>
        <v>Team-C</v>
      </c>
      <c r="B16" t="str">
        <f>Hours_per_tag!$B$12</f>
        <v>sprint 2</v>
      </c>
      <c r="C16" s="12">
        <f>Summary!$D$22</f>
        <v>0.45800000000000002</v>
      </c>
      <c r="D16" s="12">
        <f>Summary!$F$22</f>
        <v>0.67300000000000004</v>
      </c>
      <c r="E16" s="12">
        <f>Summary!$G$22</f>
        <v>0.04</v>
      </c>
      <c r="F16" s="12">
        <f>Summary!$I$22</f>
        <v>0.17</v>
      </c>
      <c r="G16" s="12">
        <f>Summary!$J$22</f>
        <v>0.17</v>
      </c>
      <c r="H16" s="12">
        <f>Hours_per_tag!$L$12</f>
        <v>0.36538461538461536</v>
      </c>
      <c r="I16" s="12">
        <f>Hours_per_tag!$M$12</f>
        <v>5.4545454545454543E-2</v>
      </c>
      <c r="J16" s="12">
        <f>Hours_per_tag!$Q$12</f>
        <v>0</v>
      </c>
      <c r="K16" s="12">
        <f>Hours_per_tag!$I$12</f>
        <v>0.21451258245785487</v>
      </c>
      <c r="L16" s="12">
        <f>Hours_per_tag!$J$12</f>
        <v>1.2826777424871733E-2</v>
      </c>
      <c r="M16" s="12">
        <f>Hours_per_tag!$K$12</f>
        <v>0.14341558758856585</v>
      </c>
      <c r="N16" s="12">
        <f>Hours_per_tag!$H$12</f>
        <v>0.33663164752829949</v>
      </c>
      <c r="O16" s="74">
        <f>Hours_per_tag!$G$12</f>
        <v>409.3</v>
      </c>
      <c r="P16" s="74">
        <f>Hours_per_tag!$C$12</f>
        <v>87.8</v>
      </c>
      <c r="Q16" s="74">
        <f>Hours_per_tag!$D$12</f>
        <v>5.25</v>
      </c>
      <c r="R16" s="74">
        <f>Hours_per_tag!$E$12</f>
        <v>58.7</v>
      </c>
      <c r="S16" s="74">
        <f>Hours_per_tag!$F$12</f>
        <v>137.78333333333299</v>
      </c>
    </row>
    <row r="17" spans="1:19">
      <c r="A17" t="str">
        <f>Hours_per_tag!$A$13</f>
        <v>Team-C</v>
      </c>
      <c r="B17" t="str">
        <f>Hours_per_tag!$B$13</f>
        <v>sprint 3</v>
      </c>
      <c r="C17" s="12">
        <f>Summary!$D$23</f>
        <v>0.61399999999999999</v>
      </c>
      <c r="D17" s="12">
        <f>Summary!$F$23</f>
        <v>0.82499999999999996</v>
      </c>
      <c r="E17" s="12">
        <f>Summary!$G$23</f>
        <v>0.45304761904761903</v>
      </c>
      <c r="F17" s="12">
        <f>Summary!$I$23</f>
        <v>0.16190476190476191</v>
      </c>
      <c r="G17" s="12">
        <f>Summary!$J$23</f>
        <v>0.52571428571428569</v>
      </c>
      <c r="H17" s="12">
        <f>Hours_per_tag!$L$13</f>
        <v>0.71698113207547165</v>
      </c>
      <c r="I17" s="12">
        <f>Hours_per_tag!$M$13</f>
        <v>0</v>
      </c>
      <c r="J17" s="12">
        <f>Hours_per_tag!$Q$13</f>
        <v>3.7735849056603772E-2</v>
      </c>
      <c r="K17" s="12">
        <f>Hours_per_tag!$I$13</f>
        <v>0.29683859075574726</v>
      </c>
      <c r="L17" s="12">
        <f>Hours_per_tag!$J$13</f>
        <v>1.072351870529451E-2</v>
      </c>
      <c r="M17" s="12">
        <f>Hours_per_tag!$K$13</f>
        <v>0.12963864640211456</v>
      </c>
      <c r="N17" s="12">
        <f>Hours_per_tag!$H$13</f>
        <v>0.2918536036819348</v>
      </c>
      <c r="O17" s="74">
        <f>Hours_per_tag!$G$13</f>
        <v>287.52999999999997</v>
      </c>
      <c r="P17" s="74">
        <f>Hours_per_tag!$C$13</f>
        <v>85.35</v>
      </c>
      <c r="Q17" s="74">
        <f>Hours_per_tag!$D$13</f>
        <v>3.0833333333333299</v>
      </c>
      <c r="R17" s="74">
        <f>Hours_per_tag!$E$13</f>
        <v>37.274999999999999</v>
      </c>
      <c r="S17" s="74">
        <f>Hours_per_tag!$F$13</f>
        <v>83.9166666666667</v>
      </c>
    </row>
    <row r="18" spans="1:19">
      <c r="A18" t="str">
        <f>Hours_per_tag!$A$14</f>
        <v>Team-C</v>
      </c>
      <c r="B18" t="str">
        <f>Hours_per_tag!$B$14</f>
        <v>sprint 4</v>
      </c>
      <c r="C18" s="12">
        <f>Summary!$D$24</f>
        <v>0.68899999999999995</v>
      </c>
      <c r="D18" s="12">
        <f>Summary!$F$24</f>
        <v>0.86399999999999999</v>
      </c>
      <c r="E18" s="12">
        <f>Summary!$G$24</f>
        <v>0.41775510204081634</v>
      </c>
      <c r="F18" s="12">
        <f>Summary!$I$24</f>
        <v>0.58690476190476193</v>
      </c>
      <c r="G18" s="12">
        <f>Summary!$J$24</f>
        <v>0.70204081632653048</v>
      </c>
      <c r="H18" s="12">
        <f>Hours_per_tag!$L$14</f>
        <v>0.5859375</v>
      </c>
      <c r="I18" s="12">
        <f>Hours_per_tag!$M$14</f>
        <v>0</v>
      </c>
      <c r="J18" s="12">
        <f>Hours_per_tag!$Q$14</f>
        <v>1.4925373134328358E-2</v>
      </c>
      <c r="K18" s="12">
        <f>Hours_per_tag!$I$14</f>
        <v>0.26282760194498583</v>
      </c>
      <c r="L18" s="12">
        <f>Hours_per_tag!$J$14</f>
        <v>2.1064827005108221E-2</v>
      </c>
      <c r="M18" s="12">
        <f>Hours_per_tag!$K$14</f>
        <v>0.18541436270121309</v>
      </c>
      <c r="N18" s="12">
        <f>Hours_per_tag!$H$14</f>
        <v>0.35463513964224813</v>
      </c>
      <c r="O18" s="74">
        <f>Hours_per_tag!$G$14</f>
        <v>379.78</v>
      </c>
      <c r="P18" s="74">
        <f>Hours_per_tag!$C$14</f>
        <v>99.816666666666706</v>
      </c>
      <c r="Q18" s="74">
        <f>Hours_per_tag!$D$14</f>
        <v>8</v>
      </c>
      <c r="R18" s="74">
        <f>Hours_per_tag!$E$14</f>
        <v>70.4166666666667</v>
      </c>
      <c r="S18" s="74">
        <f>Hours_per_tag!$F$14</f>
        <v>134.683333333333</v>
      </c>
    </row>
    <row r="19" spans="1:19">
      <c r="A19" t="str">
        <f>Hours_per_tag!$A$15</f>
        <v>Team-C</v>
      </c>
      <c r="B19" t="str">
        <f>Hours_per_tag!$B$15</f>
        <v>sprint 5</v>
      </c>
      <c r="C19" s="12">
        <f>Summary!$D$25</f>
        <v>0.72899999999999998</v>
      </c>
      <c r="D19" s="12">
        <f>Summary!$F$25</f>
        <v>0.84199999999999997</v>
      </c>
      <c r="E19" s="12">
        <f>Summary!$G$25</f>
        <v>0.33061224489795915</v>
      </c>
      <c r="F19" s="12">
        <f>Summary!$I$25</f>
        <v>0.59523809523809512</v>
      </c>
      <c r="G19" s="12">
        <f>Summary!$J$25</f>
        <v>0.64965986394557818</v>
      </c>
      <c r="H19" s="12">
        <f>Hours_per_tag!$L$15</f>
        <v>0.58139534883720934</v>
      </c>
      <c r="I19" s="12">
        <f>Hours_per_tag!$M$15</f>
        <v>0.25862068965517243</v>
      </c>
      <c r="J19" s="12">
        <f>Hours_per_tag!$Q$15</f>
        <v>0.27906976744186046</v>
      </c>
      <c r="K19" s="12">
        <f>Hours_per_tag!$I$15</f>
        <v>0.26277747438080246</v>
      </c>
      <c r="L19" s="12">
        <f>Hours_per_tag!$J$15</f>
        <v>2.9286731557925633E-2</v>
      </c>
      <c r="M19" s="12">
        <f>Hours_per_tag!$K$15</f>
        <v>0.184206581215801</v>
      </c>
      <c r="N19" s="12">
        <f>Hours_per_tag!$H$15</f>
        <v>0.3547067578999229</v>
      </c>
      <c r="O19" s="74">
        <f>Hours_per_tag!$G$15</f>
        <v>311.29000000000002</v>
      </c>
      <c r="P19" s="74">
        <f>Hours_per_tag!$C$15</f>
        <v>81.8</v>
      </c>
      <c r="Q19" s="74">
        <f>Hours_per_tag!$D$15</f>
        <v>9.1166666666666707</v>
      </c>
      <c r="R19" s="74">
        <f>Hours_per_tag!$E$15</f>
        <v>57.341666666666697</v>
      </c>
      <c r="S19" s="74">
        <f>Hours_per_tag!$F$15</f>
        <v>110.416666666667</v>
      </c>
    </row>
    <row r="20" spans="1:19">
      <c r="A20" t="str">
        <f>Hours_per_tag!$A$16</f>
        <v>Team-C</v>
      </c>
      <c r="B20" t="str">
        <f>Hours_per_tag!$B$16</f>
        <v>sprint 6</v>
      </c>
      <c r="C20" s="12">
        <f>Summary!$D$26</f>
        <v>0.79900000000000004</v>
      </c>
      <c r="D20" s="12">
        <f>Summary!$F$26</f>
        <v>0.86299999999999999</v>
      </c>
      <c r="E20" s="12">
        <f>Summary!$G$26</f>
        <v>0.51984126984126988</v>
      </c>
      <c r="F20" s="12">
        <f>Summary!$I$26</f>
        <v>0.65873015873015861</v>
      </c>
      <c r="G20" s="12">
        <f>Summary!$J$26</f>
        <v>0.79894179894179895</v>
      </c>
      <c r="H20" s="12">
        <f>Hours_per_tag!$L$16</f>
        <v>1</v>
      </c>
      <c r="I20" s="12">
        <f>Hours_per_tag!$M$16</f>
        <v>0</v>
      </c>
      <c r="J20" s="12">
        <f>Hours_per_tag!$Q$16</f>
        <v>0.51851851851851849</v>
      </c>
      <c r="K20" s="12">
        <f>Hours_per_tag!$I$16</f>
        <v>0.2563959680015851</v>
      </c>
      <c r="L20" s="12">
        <f>Hours_per_tag!$J$16</f>
        <v>2.8151340284485474E-2</v>
      </c>
      <c r="M20" s="12">
        <f>Hours_per_tag!$K$16</f>
        <v>0.19687363267867031</v>
      </c>
      <c r="N20" s="12">
        <f>Hours_per_tag!$H$16</f>
        <v>0.43252759409234715</v>
      </c>
      <c r="O20" s="74">
        <f>Hours_per_tag!$G$16</f>
        <v>403.77</v>
      </c>
      <c r="P20" s="74">
        <f>Hours_per_tag!$C$16</f>
        <v>103.52500000000001</v>
      </c>
      <c r="Q20" s="74">
        <f>Hours_per_tag!$D$16</f>
        <v>11.366666666666699</v>
      </c>
      <c r="R20" s="74">
        <f>Hours_per_tag!$E$16</f>
        <v>79.491666666666703</v>
      </c>
      <c r="S20" s="74">
        <f>Hours_per_tag!$F$16</f>
        <v>174.64166666666699</v>
      </c>
    </row>
    <row r="21" spans="1:19">
      <c r="A21" s="78" t="str">
        <f>Hours_per_tag!$A$16</f>
        <v>Team-C</v>
      </c>
      <c r="B21" s="78" t="s">
        <v>657</v>
      </c>
      <c r="C21" s="79">
        <f t="shared" ref="C21:S21" si="4">AVERAGE(C16:C20)</f>
        <v>0.65780000000000005</v>
      </c>
      <c r="D21" s="79">
        <f t="shared" si="4"/>
        <v>0.81340000000000001</v>
      </c>
      <c r="E21" s="79">
        <f t="shared" si="4"/>
        <v>0.35225124716553291</v>
      </c>
      <c r="F21" s="79">
        <f t="shared" si="4"/>
        <v>0.43455555555555553</v>
      </c>
      <c r="G21" s="79">
        <f t="shared" si="4"/>
        <v>0.5692713529856388</v>
      </c>
      <c r="H21" s="79">
        <f t="shared" si="4"/>
        <v>0.64993971925945926</v>
      </c>
      <c r="I21" s="79">
        <f t="shared" si="4"/>
        <v>6.2633228840125399E-2</v>
      </c>
      <c r="J21" s="79">
        <f t="shared" si="4"/>
        <v>0.17004990163026221</v>
      </c>
      <c r="K21" s="79">
        <f t="shared" si="4"/>
        <v>0.25867044350819512</v>
      </c>
      <c r="L21" s="79">
        <f t="shared" si="4"/>
        <v>2.0410638995537113E-2</v>
      </c>
      <c r="M21" s="79">
        <f t="shared" si="4"/>
        <v>0.16790976211727296</v>
      </c>
      <c r="N21" s="79">
        <f t="shared" si="4"/>
        <v>0.35407094856895049</v>
      </c>
      <c r="O21" s="80">
        <f t="shared" si="4"/>
        <v>358.33399999999995</v>
      </c>
      <c r="P21" s="80">
        <f t="shared" si="4"/>
        <v>91.658333333333346</v>
      </c>
      <c r="Q21" s="80">
        <f t="shared" si="4"/>
        <v>7.3633333333333395</v>
      </c>
      <c r="R21" s="80">
        <f t="shared" si="4"/>
        <v>60.645000000000024</v>
      </c>
      <c r="S21" s="80">
        <f t="shared" si="4"/>
        <v>128.28833333333336</v>
      </c>
    </row>
    <row r="22" spans="1:19">
      <c r="A22" s="78" t="str">
        <f>Hours_per_tag!$A$16</f>
        <v>Team-C</v>
      </c>
      <c r="B22" s="78" t="s">
        <v>658</v>
      </c>
      <c r="C22" s="79">
        <f t="shared" ref="C22:S22" si="5">STDEV(C16:C20)</f>
        <v>0.13021021465307503</v>
      </c>
      <c r="D22" s="79">
        <f t="shared" si="5"/>
        <v>8.01330144197758E-2</v>
      </c>
      <c r="E22" s="79">
        <f t="shared" si="5"/>
        <v>0.18742076129936544</v>
      </c>
      <c r="F22" s="79">
        <f t="shared" si="5"/>
        <v>0.24678508321830919</v>
      </c>
      <c r="G22" s="79">
        <f t="shared" si="5"/>
        <v>0.24400480951210224</v>
      </c>
      <c r="H22" s="79">
        <f t="shared" si="5"/>
        <v>0.23281053085741985</v>
      </c>
      <c r="I22" s="79">
        <f t="shared" si="5"/>
        <v>0.11207727351540731</v>
      </c>
      <c r="J22" s="79">
        <f t="shared" si="5"/>
        <v>0.22572289703949272</v>
      </c>
      <c r="K22" s="79">
        <f t="shared" si="5"/>
        <v>2.9351520678404682E-2</v>
      </c>
      <c r="L22" s="79">
        <f t="shared" si="5"/>
        <v>8.5218350930613401E-3</v>
      </c>
      <c r="M22" s="79">
        <f t="shared" si="5"/>
        <v>2.9476880924533898E-2</v>
      </c>
      <c r="N22" s="79">
        <f t="shared" si="5"/>
        <v>5.0821489100164818E-2</v>
      </c>
      <c r="O22" s="80">
        <f t="shared" si="5"/>
        <v>55.561314149325447</v>
      </c>
      <c r="P22" s="80">
        <f t="shared" si="5"/>
        <v>9.4768760968768486</v>
      </c>
      <c r="Q22" s="80">
        <f t="shared" si="5"/>
        <v>3.2515679978195937</v>
      </c>
      <c r="R22" s="80">
        <f t="shared" si="5"/>
        <v>15.902313117908326</v>
      </c>
      <c r="S22" s="80">
        <f t="shared" si="5"/>
        <v>33.793208760538413</v>
      </c>
    </row>
    <row r="23" spans="1:19">
      <c r="A23" t="str">
        <f>Hours_per_tag!$A$17</f>
        <v>Team-D</v>
      </c>
      <c r="B23" t="str">
        <f>Hours_per_tag!$B$17</f>
        <v>sprint 2</v>
      </c>
      <c r="C23" s="12">
        <f>Summary!$D$17</f>
        <v>0.109</v>
      </c>
      <c r="D23" s="12">
        <f>Summary!$F$17</f>
        <v>0.67300000000000004</v>
      </c>
      <c r="E23" s="12">
        <f>Summary!$G$17</f>
        <v>3.0769230769230771E-2</v>
      </c>
      <c r="F23" s="12">
        <f>Summary!$I$17</f>
        <v>0.84031746031746035</v>
      </c>
      <c r="G23" s="12">
        <f>Summary!$J$17</f>
        <v>0.82108669108669119</v>
      </c>
      <c r="H23" s="12">
        <f>Hours_per_tag!$L$17</f>
        <v>0.85185185185185186</v>
      </c>
      <c r="I23" s="12">
        <f>Hours_per_tag!$M$17</f>
        <v>0.16923076923076924</v>
      </c>
      <c r="J23" s="12">
        <f>Hours_per_tag!$Q$17</f>
        <v>3.7037037037037035E-2</v>
      </c>
      <c r="K23" s="12">
        <f>Hours_per_tag!$I$17</f>
        <v>0.20147913365029002</v>
      </c>
      <c r="L23" s="12">
        <f>Hours_per_tag!$J$17</f>
        <v>0.17221341785525673</v>
      </c>
      <c r="M23" s="12">
        <f>Hours_per_tag!$K$17</f>
        <v>0.30610142630744852</v>
      </c>
      <c r="N23" s="12">
        <f>Hours_per_tag!$H$17</f>
        <v>0.44915478077126314</v>
      </c>
      <c r="O23" s="74">
        <f>Hours_per_tag!$G$17</f>
        <v>631</v>
      </c>
      <c r="P23" s="74">
        <f>Hours_per_tag!$C$17</f>
        <v>127.133333333333</v>
      </c>
      <c r="Q23" s="74">
        <f>Hours_per_tag!$D$17</f>
        <v>108.666666666667</v>
      </c>
      <c r="R23" s="74">
        <f>Hours_per_tag!$E$17</f>
        <v>193.15</v>
      </c>
      <c r="S23" s="74">
        <f>Hours_per_tag!$F$17</f>
        <v>283.41666666666703</v>
      </c>
    </row>
    <row r="24" spans="1:19">
      <c r="A24" t="str">
        <f>Hours_per_tag!$A$18</f>
        <v>Team-D</v>
      </c>
      <c r="B24" t="str">
        <f>Hours_per_tag!$B$18</f>
        <v>sprint 3</v>
      </c>
      <c r="C24" s="12">
        <f>Summary!$D$18</f>
        <v>0.217</v>
      </c>
      <c r="D24" s="12">
        <f>Summary!$F$18</f>
        <v>0.68200000000000005</v>
      </c>
      <c r="E24" s="12">
        <f>Summary!$G$18</f>
        <v>0.3833333333333333</v>
      </c>
      <c r="F24" s="12">
        <f>Summary!$I$18</f>
        <v>0.76666666666666672</v>
      </c>
      <c r="G24" s="12">
        <f>Summary!$J$18</f>
        <v>0.86666666666666681</v>
      </c>
      <c r="H24" s="12">
        <f>Hours_per_tag!$L$18</f>
        <v>0.38235294117647056</v>
      </c>
      <c r="I24" s="12">
        <f>Hours_per_tag!$M$18</f>
        <v>0</v>
      </c>
      <c r="J24" s="12">
        <f>Hours_per_tag!$Q$18</f>
        <v>8.8235294117647065E-2</v>
      </c>
      <c r="K24" s="12">
        <f>Hours_per_tag!$I$18</f>
        <v>0.15514597874918234</v>
      </c>
      <c r="L24" s="12">
        <f>Hours_per_tag!$J$18</f>
        <v>0.15466349298251247</v>
      </c>
      <c r="M24" s="12">
        <f>Hours_per_tag!$K$18</f>
        <v>0.19653253562353246</v>
      </c>
      <c r="N24" s="12">
        <f>Hours_per_tag!$H$18</f>
        <v>0.30005253733903731</v>
      </c>
      <c r="O24" s="74">
        <f>Hours_per_tag!$G$18</f>
        <v>310.89</v>
      </c>
      <c r="P24" s="74">
        <f>Hours_per_tag!$C$18</f>
        <v>48.233333333333299</v>
      </c>
      <c r="Q24" s="74">
        <f>Hours_per_tag!$D$18</f>
        <v>48.0833333333333</v>
      </c>
      <c r="R24" s="74">
        <f>Hours_per_tag!$E$18</f>
        <v>61.1</v>
      </c>
      <c r="S24" s="74">
        <f>Hours_per_tag!$F$18</f>
        <v>93.283333333333303</v>
      </c>
    </row>
    <row r="25" spans="1:19">
      <c r="A25" t="str">
        <f>Hours_per_tag!$A$19</f>
        <v>Team-D</v>
      </c>
      <c r="B25" t="str">
        <f>Hours_per_tag!$B$19</f>
        <v>sprint 4</v>
      </c>
      <c r="C25" s="12">
        <f>Summary!$D$19</f>
        <v>0.31900000000000001</v>
      </c>
      <c r="D25" s="12">
        <f>Summary!$F$19</f>
        <v>0.70599999999999996</v>
      </c>
      <c r="E25" s="12">
        <f>Summary!$G$19</f>
        <v>0.47727272727272735</v>
      </c>
      <c r="F25" s="12">
        <f>Summary!$I$19</f>
        <v>0.63636363636363646</v>
      </c>
      <c r="G25" s="12">
        <f>Summary!$J$19</f>
        <v>0.73030303030303034</v>
      </c>
      <c r="H25" s="12">
        <f>Hours_per_tag!$L$19</f>
        <v>0.35087719298245612</v>
      </c>
      <c r="I25" s="12">
        <f>Hours_per_tag!$M$19</f>
        <v>8.0645161290322578E-2</v>
      </c>
      <c r="J25" s="12">
        <f>Hours_per_tag!$Q$19</f>
        <v>3.5087719298245612E-2</v>
      </c>
      <c r="K25" s="12">
        <f>Hours_per_tag!$I$19</f>
        <v>0.21900734132945091</v>
      </c>
      <c r="L25" s="12">
        <f>Hours_per_tag!$J$19</f>
        <v>3.8555460547094599E-2</v>
      </c>
      <c r="M25" s="12">
        <f>Hours_per_tag!$K$19</f>
        <v>0.10284023942132145</v>
      </c>
      <c r="N25" s="12">
        <f>Hours_per_tag!$H$19</f>
        <v>0.35936308382057269</v>
      </c>
      <c r="O25" s="74">
        <f>Hours_per_tag!$G$19</f>
        <v>432.71</v>
      </c>
      <c r="P25" s="74">
        <f>Hours_per_tag!$C$19</f>
        <v>94.766666666666694</v>
      </c>
      <c r="Q25" s="74">
        <f>Hours_per_tag!$D$19</f>
        <v>16.683333333333302</v>
      </c>
      <c r="R25" s="74">
        <f>Hours_per_tag!$E$19</f>
        <v>44.5</v>
      </c>
      <c r="S25" s="74">
        <f>Hours_per_tag!$F$19</f>
        <v>155.5</v>
      </c>
    </row>
    <row r="26" spans="1:19">
      <c r="A26" t="str">
        <f>Hours_per_tag!$A$20</f>
        <v>Team-D</v>
      </c>
      <c r="B26" t="str">
        <f>Hours_per_tag!$B$20</f>
        <v>sprint 5</v>
      </c>
      <c r="C26" s="12">
        <f>Summary!$D$20</f>
        <v>0.38600000000000001</v>
      </c>
      <c r="D26" s="12">
        <f>Summary!$F$20</f>
        <v>0.69699999999999995</v>
      </c>
      <c r="E26" s="12">
        <f>Summary!$G$20</f>
        <v>0.33558441558441554</v>
      </c>
      <c r="F26" s="12">
        <f>Summary!$I$20</f>
        <v>0.77500000000000002</v>
      </c>
      <c r="G26" s="12">
        <f>Summary!$J$20</f>
        <v>0.83333333333333326</v>
      </c>
      <c r="H26" s="12">
        <f>Hours_per_tag!$L$20</f>
        <v>1</v>
      </c>
      <c r="I26" s="12">
        <f>Hours_per_tag!$M$20</f>
        <v>0</v>
      </c>
      <c r="J26" s="12">
        <f>Hours_per_tag!$Q$20</f>
        <v>0.13953488372093023</v>
      </c>
      <c r="K26" s="12">
        <f>Hours_per_tag!$I$20</f>
        <v>0.19415211497536658</v>
      </c>
      <c r="L26" s="12">
        <f>Hours_per_tag!$J$20</f>
        <v>4.2999154592892753E-2</v>
      </c>
      <c r="M26" s="12">
        <f>Hours_per_tag!$K$20</f>
        <v>0.12287555024341895</v>
      </c>
      <c r="N26" s="12">
        <f>Hours_per_tag!$H$20</f>
        <v>0.35215578812348775</v>
      </c>
      <c r="O26" s="74">
        <f>Hours_per_tag!$G$20</f>
        <v>343.03</v>
      </c>
      <c r="P26" s="74">
        <f>Hours_per_tag!$C$20</f>
        <v>66.599999999999994</v>
      </c>
      <c r="Q26" s="74">
        <f>Hours_per_tag!$D$20</f>
        <v>14.75</v>
      </c>
      <c r="R26" s="74">
        <f>Hours_per_tag!$E$20</f>
        <v>42.15</v>
      </c>
      <c r="S26" s="74">
        <f>Hours_per_tag!$F$20</f>
        <v>120.8</v>
      </c>
    </row>
    <row r="27" spans="1:19">
      <c r="A27" t="str">
        <f>Hours_per_tag!$A$21</f>
        <v>Team-D</v>
      </c>
      <c r="B27" t="str">
        <f>Hours_per_tag!$B$21</f>
        <v>sprint 6</v>
      </c>
      <c r="C27" s="12">
        <f>Summary!$D$21</f>
        <v>0.56799999999999995</v>
      </c>
      <c r="D27" s="12">
        <f>Summary!$F$21</f>
        <v>0.73399999999999999</v>
      </c>
      <c r="E27" s="12">
        <f>Summary!$G$21</f>
        <v>0</v>
      </c>
      <c r="F27" s="12">
        <f>Summary!$I$21</f>
        <v>0.89610389610389618</v>
      </c>
      <c r="G27" s="12">
        <f>Summary!$J$21</f>
        <v>0.89610389610389618</v>
      </c>
      <c r="H27" s="12">
        <f>Hours_per_tag!$L$21</f>
        <v>0.95588235294117652</v>
      </c>
      <c r="I27" s="12">
        <f>Hours_per_tag!$M$21</f>
        <v>0</v>
      </c>
      <c r="J27" s="12">
        <f>Hours_per_tag!$Q$21</f>
        <v>0</v>
      </c>
      <c r="K27" s="12">
        <f>Hours_per_tag!$I$21</f>
        <v>0.24732229108934697</v>
      </c>
      <c r="L27" s="12">
        <f>Hours_per_tag!$J$21</f>
        <v>4.4704870292414912E-2</v>
      </c>
      <c r="M27" s="12">
        <f>Hours_per_tag!$K$21</f>
        <v>0.1277332374364506</v>
      </c>
      <c r="N27" s="12">
        <f>Hours_per_tag!$H$21</f>
        <v>0.29897263413223829</v>
      </c>
      <c r="O27" s="74">
        <f>Hours_per_tag!$G$21</f>
        <v>472.73</v>
      </c>
      <c r="P27" s="74">
        <f>Hours_per_tag!$C$21</f>
        <v>116.916666666667</v>
      </c>
      <c r="Q27" s="74">
        <f>Hours_per_tag!$D$21</f>
        <v>21.133333333333301</v>
      </c>
      <c r="R27" s="74">
        <f>Hours_per_tag!$E$21</f>
        <v>60.383333333333297</v>
      </c>
      <c r="S27" s="74">
        <f>Hours_per_tag!$F$21</f>
        <v>141.333333333333</v>
      </c>
    </row>
    <row r="28" spans="1:19">
      <c r="A28" s="78" t="str">
        <f>Hours_per_tag!$A$21</f>
        <v>Team-D</v>
      </c>
      <c r="B28" s="78" t="s">
        <v>657</v>
      </c>
      <c r="C28" s="79">
        <f t="shared" ref="C28:S28" si="6">AVERAGE(C23:C27)</f>
        <v>0.31980000000000003</v>
      </c>
      <c r="D28" s="79">
        <f t="shared" si="6"/>
        <v>0.69840000000000002</v>
      </c>
      <c r="E28" s="79">
        <f t="shared" si="6"/>
        <v>0.24539194139194143</v>
      </c>
      <c r="F28" s="79">
        <f t="shared" si="6"/>
        <v>0.78289033189033197</v>
      </c>
      <c r="G28" s="79">
        <f t="shared" si="6"/>
        <v>0.82949872349872356</v>
      </c>
      <c r="H28" s="79">
        <f t="shared" si="6"/>
        <v>0.70819286779039103</v>
      </c>
      <c r="I28" s="79">
        <f t="shared" si="6"/>
        <v>4.9975186104218361E-2</v>
      </c>
      <c r="J28" s="79">
        <f t="shared" si="6"/>
        <v>5.9978986834771986E-2</v>
      </c>
      <c r="K28" s="79">
        <f t="shared" si="6"/>
        <v>0.20342137195872736</v>
      </c>
      <c r="L28" s="79">
        <f t="shared" si="6"/>
        <v>9.0627279254034299E-2</v>
      </c>
      <c r="M28" s="79">
        <f t="shared" si="6"/>
        <v>0.17121659780643439</v>
      </c>
      <c r="N28" s="79">
        <f t="shared" si="6"/>
        <v>0.35193976483731987</v>
      </c>
      <c r="O28" s="80">
        <f t="shared" si="6"/>
        <v>438.07199999999995</v>
      </c>
      <c r="P28" s="80">
        <f t="shared" si="6"/>
        <v>90.72999999999999</v>
      </c>
      <c r="Q28" s="80">
        <f t="shared" si="6"/>
        <v>41.863333333333379</v>
      </c>
      <c r="R28" s="80">
        <f t="shared" si="6"/>
        <v>80.256666666666661</v>
      </c>
      <c r="S28" s="80">
        <f t="shared" si="6"/>
        <v>158.86666666666665</v>
      </c>
    </row>
    <row r="29" spans="1:19">
      <c r="A29" s="78" t="str">
        <f>Hours_per_tag!$A$21</f>
        <v>Team-D</v>
      </c>
      <c r="B29" s="78" t="s">
        <v>658</v>
      </c>
      <c r="C29" s="79">
        <f t="shared" ref="C29:S29" si="7">STDEV(C23:C27)</f>
        <v>0.17391865914846505</v>
      </c>
      <c r="D29" s="79">
        <f t="shared" si="7"/>
        <v>2.367065694060895E-2</v>
      </c>
      <c r="E29" s="79">
        <f t="shared" si="7"/>
        <v>0.21633961824381906</v>
      </c>
      <c r="F29" s="79">
        <f t="shared" si="7"/>
        <v>9.7353381238053427E-2</v>
      </c>
      <c r="G29" s="79">
        <f t="shared" si="7"/>
        <v>6.2735470603876006E-2</v>
      </c>
      <c r="H29" s="79">
        <f t="shared" si="7"/>
        <v>0.31661709382290265</v>
      </c>
      <c r="I29" s="79">
        <f t="shared" si="7"/>
        <v>7.5258054657331722E-2</v>
      </c>
      <c r="J29" s="79">
        <f t="shared" si="7"/>
        <v>5.4476937213025704E-2</v>
      </c>
      <c r="K29" s="79">
        <f t="shared" si="7"/>
        <v>3.3876312321240339E-2</v>
      </c>
      <c r="L29" s="79">
        <f t="shared" si="7"/>
        <v>6.6793927283026758E-2</v>
      </c>
      <c r="M29" s="79">
        <f t="shared" si="7"/>
        <v>8.3273344417454792E-2</v>
      </c>
      <c r="N29" s="79">
        <f t="shared" si="7"/>
        <v>6.1244822161574758E-2</v>
      </c>
      <c r="O29" s="80">
        <f t="shared" si="7"/>
        <v>126.15405669260127</v>
      </c>
      <c r="P29" s="80">
        <f t="shared" si="7"/>
        <v>33.224473074995615</v>
      </c>
      <c r="Q29" s="80">
        <f t="shared" si="7"/>
        <v>39.687126026234679</v>
      </c>
      <c r="R29" s="80">
        <f t="shared" si="7"/>
        <v>63.713203541774249</v>
      </c>
      <c r="S29" s="80">
        <f t="shared" si="7"/>
        <v>73.453555809852631</v>
      </c>
    </row>
    <row r="30" spans="1:19">
      <c r="A30" t="str">
        <f>Hours_per_tag!$A$22</f>
        <v>Team-E</v>
      </c>
      <c r="B30" t="str">
        <f>Hours_per_tag!$B$22</f>
        <v>sprint 2</v>
      </c>
      <c r="C30" s="12">
        <f>Summary!$D$42</f>
        <v>0.127</v>
      </c>
      <c r="D30" s="12">
        <f>Summary!$F$42</f>
        <v>0.42199999999999999</v>
      </c>
      <c r="E30" s="12">
        <f>Summary!$G$42</f>
        <v>0</v>
      </c>
      <c r="F30" s="12">
        <f>Summary!$I$42</f>
        <v>0</v>
      </c>
      <c r="G30" s="12">
        <f>Summary!$J$42</f>
        <v>0</v>
      </c>
      <c r="H30" s="12">
        <f>Hours_per_tag!$L$22</f>
        <v>0.32258064516129031</v>
      </c>
      <c r="I30" s="12">
        <f>Hours_per_tag!$M$22</f>
        <v>0</v>
      </c>
      <c r="J30" s="12">
        <f>Hours_per_tag!$Q$22</f>
        <v>0</v>
      </c>
      <c r="K30" s="12">
        <f>Hours_per_tag!$I$22</f>
        <v>0.21269939418030323</v>
      </c>
      <c r="L30" s="12">
        <f>Hours_per_tag!$J$22</f>
        <v>1.1336115834492703E-2</v>
      </c>
      <c r="M30" s="12">
        <f>Hours_per_tag!$K$22</f>
        <v>0.20261466775611156</v>
      </c>
      <c r="N30" s="12">
        <f>Hours_per_tag!$H$22</f>
        <v>0.32815847006602922</v>
      </c>
      <c r="O30" s="74">
        <f>Hours_per_tag!$G$22</f>
        <v>452.83</v>
      </c>
      <c r="P30" s="74">
        <f>Hours_per_tag!$C$22</f>
        <v>96.316666666666706</v>
      </c>
      <c r="Q30" s="74">
        <f>Hours_per_tag!$D$22</f>
        <v>5.1333333333333302</v>
      </c>
      <c r="R30" s="74">
        <f>Hours_per_tag!$E$22</f>
        <v>91.75</v>
      </c>
      <c r="S30" s="74">
        <f>Hours_per_tag!$F$22</f>
        <v>148.6</v>
      </c>
    </row>
    <row r="31" spans="1:19">
      <c r="A31" t="str">
        <f>Hours_per_tag!$A$23</f>
        <v>Team-E</v>
      </c>
      <c r="B31" t="str">
        <f>Hours_per_tag!$B$23</f>
        <v>sprint 3</v>
      </c>
      <c r="C31" s="12">
        <f>Summary!$D$43</f>
        <v>0.47899999999999998</v>
      </c>
      <c r="D31" s="12">
        <f>Summary!$F$43</f>
        <v>0.45900000000000002</v>
      </c>
      <c r="E31" s="12">
        <f>Summary!$G$43</f>
        <v>0</v>
      </c>
      <c r="F31" s="12">
        <f>Summary!$I$43</f>
        <v>0</v>
      </c>
      <c r="G31" s="12">
        <f>Summary!$J$43</f>
        <v>0</v>
      </c>
      <c r="H31" s="12">
        <f>Hours_per_tag!$L$23</f>
        <v>7.4999999999999997E-2</v>
      </c>
      <c r="I31" s="12">
        <f>Hours_per_tag!$M$23</f>
        <v>0.43661971830985913</v>
      </c>
      <c r="J31" s="12">
        <f>Hours_per_tag!$Q$23</f>
        <v>0.2</v>
      </c>
      <c r="K31" s="12">
        <f>Hours_per_tag!$I$23</f>
        <v>0.22811009969657564</v>
      </c>
      <c r="L31" s="12">
        <f>Hours_per_tag!$J$23</f>
        <v>3.1064875018060975E-2</v>
      </c>
      <c r="M31" s="12">
        <f>Hours_per_tag!$K$23</f>
        <v>0.24231806579010731</v>
      </c>
      <c r="N31" s="12">
        <f>Hours_per_tag!$H$23</f>
        <v>0.55441169387853284</v>
      </c>
      <c r="O31" s="74">
        <f>Hours_per_tag!$G$23</f>
        <v>276.83999999999997</v>
      </c>
      <c r="P31" s="74">
        <f>Hours_per_tag!$C$23</f>
        <v>63.15</v>
      </c>
      <c r="Q31" s="74">
        <f>Hours_per_tag!$D$23</f>
        <v>8.6</v>
      </c>
      <c r="R31" s="74">
        <f>Hours_per_tag!$E$23</f>
        <v>67.0833333333333</v>
      </c>
      <c r="S31" s="74">
        <f>Hours_per_tag!$F$23</f>
        <v>153.48333333333301</v>
      </c>
    </row>
    <row r="32" spans="1:19">
      <c r="A32" t="str">
        <f>Hours_per_tag!$A$24</f>
        <v>Team-E</v>
      </c>
      <c r="B32" t="str">
        <f>Hours_per_tag!$B$24</f>
        <v>sprint 4</v>
      </c>
      <c r="C32" s="12">
        <f>Summary!$D$44</f>
        <v>0.58099999999999996</v>
      </c>
      <c r="D32" s="12">
        <f>Summary!$F$44</f>
        <v>0.46500000000000002</v>
      </c>
      <c r="E32" s="12">
        <f>Summary!$G$44</f>
        <v>2.3333333333333331E-2</v>
      </c>
      <c r="F32" s="12">
        <f>Summary!$I$44</f>
        <v>0.88888888888888884</v>
      </c>
      <c r="G32" s="12">
        <f>Summary!$J$44</f>
        <v>0.88888888888888884</v>
      </c>
      <c r="H32" s="12">
        <f>Hours_per_tag!$L$24</f>
        <v>0.85915492957746475</v>
      </c>
      <c r="I32" s="12">
        <f>Hours_per_tag!$M$24</f>
        <v>0.28282828282828282</v>
      </c>
      <c r="J32" s="12">
        <f>Hours_per_tag!$Q$24</f>
        <v>0.43661971830985913</v>
      </c>
      <c r="K32" s="12">
        <f>Hours_per_tag!$I$24</f>
        <v>0.25736599219027417</v>
      </c>
      <c r="L32" s="12">
        <f>Hours_per_tag!$J$24</f>
        <v>3.0504164912367685E-2</v>
      </c>
      <c r="M32" s="12">
        <f>Hours_per_tag!$K$24</f>
        <v>0.23602546003913119</v>
      </c>
      <c r="N32" s="12">
        <f>Hours_per_tag!$H$24</f>
        <v>0.41719295638606135</v>
      </c>
      <c r="O32" s="74">
        <f>Hours_per_tag!$G$24</f>
        <v>403.77</v>
      </c>
      <c r="P32" s="74">
        <f>Hours_per_tag!$C$24</f>
        <v>103.916666666667</v>
      </c>
      <c r="Q32" s="74">
        <f>Hours_per_tag!$D$24</f>
        <v>12.3166666666667</v>
      </c>
      <c r="R32" s="74">
        <f>Hours_per_tag!$E$24</f>
        <v>95.3</v>
      </c>
      <c r="S32" s="74">
        <f>Hours_per_tag!$F$24</f>
        <v>168.45</v>
      </c>
    </row>
    <row r="33" spans="1:19">
      <c r="A33" t="str">
        <f>Hours_per_tag!$A$25</f>
        <v>Team-E</v>
      </c>
      <c r="B33" t="str">
        <f>Hours_per_tag!$B$25</f>
        <v>sprint 5</v>
      </c>
      <c r="C33" s="12">
        <f>Summary!$D$45</f>
        <v>0.621</v>
      </c>
      <c r="D33" s="12">
        <f>Summary!$F$45</f>
        <v>0.80500000000000005</v>
      </c>
      <c r="E33" s="12">
        <f>Summary!$G$45</f>
        <v>2.2727272727272728E-2</v>
      </c>
      <c r="F33" s="12">
        <f>Summary!$I$45</f>
        <v>0.7</v>
      </c>
      <c r="G33" s="12">
        <f>Summary!$J$45</f>
        <v>0.7</v>
      </c>
      <c r="H33" s="12">
        <f>Hours_per_tag!$L$25</f>
        <v>0.54545454545454541</v>
      </c>
      <c r="I33" s="12">
        <f>Hours_per_tag!$M$25</f>
        <v>0</v>
      </c>
      <c r="J33" s="12">
        <f>Hours_per_tag!$Q$25</f>
        <v>0.45454545454545453</v>
      </c>
      <c r="K33" s="12">
        <f>Hours_per_tag!$I$25</f>
        <v>0.2659472880061115</v>
      </c>
      <c r="L33" s="12">
        <f>Hours_per_tag!$J$25</f>
        <v>8.0213903743315496E-2</v>
      </c>
      <c r="M33" s="12">
        <f>Hours_per_tag!$K$25</f>
        <v>0.21385069179186811</v>
      </c>
      <c r="N33" s="12">
        <f>Hours_per_tag!$H$25</f>
        <v>0.49162846956964595</v>
      </c>
      <c r="O33" s="74">
        <f>Hours_per_tag!$G$25</f>
        <v>314.16000000000003</v>
      </c>
      <c r="P33" s="74">
        <f>Hours_per_tag!$C$25</f>
        <v>83.55</v>
      </c>
      <c r="Q33" s="74">
        <f>Hours_per_tag!$D$25</f>
        <v>25.2</v>
      </c>
      <c r="R33" s="74">
        <f>Hours_per_tag!$E$25</f>
        <v>67.183333333333294</v>
      </c>
      <c r="S33" s="74">
        <f>Hours_per_tag!$F$25</f>
        <v>154.44999999999999</v>
      </c>
    </row>
    <row r="34" spans="1:19">
      <c r="A34" t="str">
        <f>Hours_per_tag!$A$26</f>
        <v>Team-E</v>
      </c>
      <c r="B34" t="str">
        <f>Hours_per_tag!$B$26</f>
        <v>sprint 6</v>
      </c>
      <c r="C34" s="12">
        <f>Summary!$D$46</f>
        <v>0.55200000000000005</v>
      </c>
      <c r="D34" s="12">
        <f>Summary!$F$46</f>
        <v>0.79200000000000004</v>
      </c>
      <c r="E34" s="12">
        <f>Summary!$G$46</f>
        <v>3.7037037037037035E-2</v>
      </c>
      <c r="F34" s="12">
        <f>Summary!$I$46</f>
        <v>0.7142857142857143</v>
      </c>
      <c r="G34" s="12">
        <f>Summary!$J$46</f>
        <v>0.73280423280423279</v>
      </c>
      <c r="H34" s="12">
        <f>Hours_per_tag!$L$26</f>
        <v>0.75757575757575757</v>
      </c>
      <c r="I34" s="12">
        <f>Hours_per_tag!$M$26</f>
        <v>0</v>
      </c>
      <c r="J34" s="12">
        <f>Hours_per_tag!$Q$26</f>
        <v>0</v>
      </c>
      <c r="K34" s="12">
        <f>Hours_per_tag!$I$26</f>
        <v>0.14637477982673722</v>
      </c>
      <c r="L34" s="12">
        <f>Hours_per_tag!$J$26</f>
        <v>8.8680398288939297E-2</v>
      </c>
      <c r="M34" s="12">
        <f>Hours_per_tag!$K$26</f>
        <v>0.23918904345950612</v>
      </c>
      <c r="N34" s="12">
        <f>Hours_per_tag!$H$26</f>
        <v>0.4208634386570323</v>
      </c>
      <c r="O34" s="74">
        <f>Hours_per_tag!$G$26</f>
        <v>463.65</v>
      </c>
      <c r="P34" s="74">
        <f>Hours_per_tag!$C$26</f>
        <v>67.866666666666703</v>
      </c>
      <c r="Q34" s="74">
        <f>Hours_per_tag!$D$26</f>
        <v>41.116666666666703</v>
      </c>
      <c r="R34" s="74">
        <f>Hours_per_tag!$E$26</f>
        <v>110.9</v>
      </c>
      <c r="S34" s="74">
        <f>Hours_per_tag!$F$26</f>
        <v>195.13333333333301</v>
      </c>
    </row>
    <row r="35" spans="1:19">
      <c r="A35" s="78" t="str">
        <f>Hours_per_tag!$A$26</f>
        <v>Team-E</v>
      </c>
      <c r="B35" s="78" t="s">
        <v>657</v>
      </c>
      <c r="C35" s="79">
        <f t="shared" ref="C35:S35" si="8">AVERAGE(C30:C34)</f>
        <v>0.47199999999999998</v>
      </c>
      <c r="D35" s="79">
        <f t="shared" si="8"/>
        <v>0.58860000000000012</v>
      </c>
      <c r="E35" s="79">
        <f t="shared" si="8"/>
        <v>1.6619528619528617E-2</v>
      </c>
      <c r="F35" s="79">
        <f t="shared" si="8"/>
        <v>0.46063492063492062</v>
      </c>
      <c r="G35" s="79">
        <f t="shared" si="8"/>
        <v>0.46433862433862433</v>
      </c>
      <c r="H35" s="79">
        <f t="shared" si="8"/>
        <v>0.51195317555381159</v>
      </c>
      <c r="I35" s="79">
        <f t="shared" si="8"/>
        <v>0.14388960022762837</v>
      </c>
      <c r="J35" s="79">
        <f t="shared" si="8"/>
        <v>0.21823303457106275</v>
      </c>
      <c r="K35" s="79">
        <f t="shared" si="8"/>
        <v>0.22209951078000034</v>
      </c>
      <c r="L35" s="79">
        <f t="shared" si="8"/>
        <v>4.8359891559435229E-2</v>
      </c>
      <c r="M35" s="79">
        <f t="shared" si="8"/>
        <v>0.22679958576734488</v>
      </c>
      <c r="N35" s="79">
        <f t="shared" si="8"/>
        <v>0.44245100571146034</v>
      </c>
      <c r="O35" s="80">
        <f t="shared" si="8"/>
        <v>382.25</v>
      </c>
      <c r="P35" s="80">
        <f t="shared" si="8"/>
        <v>82.960000000000079</v>
      </c>
      <c r="Q35" s="80">
        <f t="shared" si="8"/>
        <v>18.473333333333347</v>
      </c>
      <c r="R35" s="80">
        <f t="shared" si="8"/>
        <v>86.443333333333314</v>
      </c>
      <c r="S35" s="80">
        <f t="shared" si="8"/>
        <v>164.0233333333332</v>
      </c>
    </row>
    <row r="36" spans="1:19">
      <c r="A36" s="78" t="str">
        <f>Hours_per_tag!$A$26</f>
        <v>Team-E</v>
      </c>
      <c r="B36" s="78" t="s">
        <v>658</v>
      </c>
      <c r="C36" s="79">
        <f t="shared" ref="C36:S36" si="9">STDEV(C30:C34)</f>
        <v>0.19972230721679554</v>
      </c>
      <c r="D36" s="79">
        <f t="shared" si="9"/>
        <v>0.19237281512729354</v>
      </c>
      <c r="E36" s="79">
        <f t="shared" si="9"/>
        <v>1.6214745024748907E-2</v>
      </c>
      <c r="F36" s="79">
        <f t="shared" si="9"/>
        <v>0.42702602024966774</v>
      </c>
      <c r="G36" s="79">
        <f t="shared" si="9"/>
        <v>0.42984698153601514</v>
      </c>
      <c r="H36" s="79">
        <f t="shared" si="9"/>
        <v>0.31968417441096503</v>
      </c>
      <c r="I36" s="79">
        <f t="shared" si="9"/>
        <v>0.20439393992743665</v>
      </c>
      <c r="J36" s="79">
        <f t="shared" si="9"/>
        <v>0.22311435508189584</v>
      </c>
      <c r="K36" s="79">
        <f t="shared" si="9"/>
        <v>4.7500201388751891E-2</v>
      </c>
      <c r="L36" s="79">
        <f t="shared" si="9"/>
        <v>3.4018839983628278E-2</v>
      </c>
      <c r="M36" s="79">
        <f t="shared" si="9"/>
        <v>1.7550090844492477E-2</v>
      </c>
      <c r="N36" s="79">
        <f t="shared" si="9"/>
        <v>8.5323493918268836E-2</v>
      </c>
      <c r="O36" s="80">
        <f t="shared" si="9"/>
        <v>83.393829208161293</v>
      </c>
      <c r="P36" s="80">
        <f t="shared" si="9"/>
        <v>17.593857829746682</v>
      </c>
      <c r="Q36" s="80">
        <f t="shared" si="9"/>
        <v>14.758992550682834</v>
      </c>
      <c r="R36" s="80">
        <f t="shared" si="9"/>
        <v>19.042629807881106</v>
      </c>
      <c r="S36" s="80">
        <f t="shared" si="9"/>
        <v>18.894754563105547</v>
      </c>
    </row>
    <row r="37" spans="1:19">
      <c r="A37" t="str">
        <f>Hours_per_tag!$A$27</f>
        <v>Team-F</v>
      </c>
      <c r="B37" t="str">
        <f>Hours_per_tag!$B$27</f>
        <v>sprint 2</v>
      </c>
      <c r="C37" s="12">
        <f>Summary!$D$37</f>
        <v>0.32700000000000001</v>
      </c>
      <c r="D37" s="12">
        <f>Summary!$F$37</f>
        <v>0.69</v>
      </c>
      <c r="E37" s="12">
        <f>Summary!$G$37</f>
        <v>0.26</v>
      </c>
      <c r="F37" s="12">
        <f>Summary!$I$37</f>
        <v>0</v>
      </c>
      <c r="G37" s="12">
        <f>Summary!$J$37</f>
        <v>0.26</v>
      </c>
      <c r="H37" s="12">
        <f>Hours_per_tag!$L$27</f>
        <v>0.27777777777777779</v>
      </c>
      <c r="I37" s="12">
        <f>Hours_per_tag!$M$27</f>
        <v>0</v>
      </c>
      <c r="J37" s="12">
        <f>Hours_per_tag!$Q$27</f>
        <v>0</v>
      </c>
      <c r="K37" s="12">
        <f>Hours_per_tag!$I$27</f>
        <v>0.21748406918525265</v>
      </c>
      <c r="L37" s="12">
        <f>Hours_per_tag!$J$27</f>
        <v>2.9159080564406008E-2</v>
      </c>
      <c r="M37" s="12">
        <f>Hours_per_tag!$K$27</f>
        <v>0.24517334243665595</v>
      </c>
      <c r="N37" s="12">
        <f>Hours_per_tag!$H$27</f>
        <v>0.48996737976027827</v>
      </c>
      <c r="O37" s="74">
        <f>Hours_per_tag!$G$27</f>
        <v>351.52</v>
      </c>
      <c r="P37" s="74">
        <f>Hours_per_tag!$C$27</f>
        <v>76.45</v>
      </c>
      <c r="Q37" s="74">
        <f>Hours_per_tag!$D$27</f>
        <v>10.25</v>
      </c>
      <c r="R37" s="74">
        <f>Hours_per_tag!$E$27</f>
        <v>86.183333333333294</v>
      </c>
      <c r="S37" s="74">
        <f>Hours_per_tag!$F$27</f>
        <v>172.23333333333301</v>
      </c>
    </row>
    <row r="38" spans="1:19">
      <c r="A38" t="str">
        <f>Hours_per_tag!$A$28</f>
        <v>Team-F</v>
      </c>
      <c r="B38" t="str">
        <f>Hours_per_tag!$B$28</f>
        <v>sprint 3</v>
      </c>
      <c r="C38" s="12">
        <f>Summary!$D$38</f>
        <v>0.36699999999999999</v>
      </c>
      <c r="D38" s="12">
        <f>Summary!$F$38</f>
        <v>0.74299999999999999</v>
      </c>
      <c r="E38" s="12">
        <f>Summary!$G$38</f>
        <v>0.25374149659863943</v>
      </c>
      <c r="F38" s="12">
        <f>Summary!$I$38</f>
        <v>0.31564625850340139</v>
      </c>
      <c r="G38" s="12">
        <f>Summary!$J$38</f>
        <v>0.47142857142857147</v>
      </c>
      <c r="H38" s="12">
        <f>Hours_per_tag!$L$28</f>
        <v>7.2164948453608241E-2</v>
      </c>
      <c r="I38" s="12">
        <f>Hours_per_tag!$M$28</f>
        <v>0</v>
      </c>
      <c r="J38" s="12">
        <f>Hours_per_tag!$Q$28</f>
        <v>1.0309278350515464E-2</v>
      </c>
      <c r="K38" s="12">
        <f>Hours_per_tag!$I$28</f>
        <v>0.199599810899656</v>
      </c>
      <c r="L38" s="12">
        <f>Hours_per_tag!$J$28</f>
        <v>0</v>
      </c>
      <c r="M38" s="12">
        <f>Hours_per_tag!$K$28</f>
        <v>0.23401167584682872</v>
      </c>
      <c r="N38" s="12">
        <f>Hours_per_tag!$H$28</f>
        <v>0.47599415108238069</v>
      </c>
      <c r="O38" s="74">
        <f>Hours_per_tag!$G$28</f>
        <v>303.19</v>
      </c>
      <c r="P38" s="74">
        <f>Hours_per_tag!$C$28</f>
        <v>60.516666666666701</v>
      </c>
      <c r="Q38" s="74">
        <f>Hours_per_tag!$D$28</f>
        <v>0</v>
      </c>
      <c r="R38" s="74">
        <f>Hours_per_tag!$E$28</f>
        <v>70.95</v>
      </c>
      <c r="S38" s="74">
        <f>Hours_per_tag!$F$28</f>
        <v>144.316666666667</v>
      </c>
    </row>
    <row r="39" spans="1:19">
      <c r="A39" t="str">
        <f>Hours_per_tag!$A$29</f>
        <v>Team-F</v>
      </c>
      <c r="B39" t="str">
        <f>Hours_per_tag!$B$29</f>
        <v>sprint 4</v>
      </c>
      <c r="C39" s="12">
        <f>Summary!$D$39</f>
        <v>0.42399999999999999</v>
      </c>
      <c r="D39" s="12">
        <f>Summary!$F$39</f>
        <v>0.68200000000000005</v>
      </c>
      <c r="E39" s="12">
        <f>Summary!$G$39</f>
        <v>0.21577380952380953</v>
      </c>
      <c r="F39" s="12">
        <f>Summary!$I$39</f>
        <v>0.2232142857142857</v>
      </c>
      <c r="G39" s="12">
        <f>Summary!$J$39</f>
        <v>0.3794642857142857</v>
      </c>
      <c r="H39" s="12">
        <f>Hours_per_tag!$L$29</f>
        <v>0.71951219512195119</v>
      </c>
      <c r="I39" s="12">
        <f>Hours_per_tag!$M$29</f>
        <v>0.16326530612244897</v>
      </c>
      <c r="J39" s="12">
        <f>Hours_per_tag!$Q$29</f>
        <v>2.4390243902439025E-2</v>
      </c>
      <c r="K39" s="12">
        <f>Hours_per_tag!$I$29</f>
        <v>0.1800468997861922</v>
      </c>
      <c r="L39" s="12">
        <f>Hours_per_tag!$J$29</f>
        <v>1.9484102351886343E-2</v>
      </c>
      <c r="M39" s="12">
        <f>Hours_per_tag!$K$29</f>
        <v>0.31953927857093523</v>
      </c>
      <c r="N39" s="12">
        <f>Hours_per_tag!$H$29</f>
        <v>0.45272087730188293</v>
      </c>
      <c r="O39" s="74">
        <f>Hours_per_tag!$G$29</f>
        <v>483.3</v>
      </c>
      <c r="P39" s="74">
        <f>Hours_per_tag!$C$29</f>
        <v>87.016666666666694</v>
      </c>
      <c r="Q39" s="74">
        <f>Hours_per_tag!$D$29</f>
        <v>9.4166666666666696</v>
      </c>
      <c r="R39" s="74">
        <f>Hours_per_tag!$E$29</f>
        <v>154.433333333333</v>
      </c>
      <c r="S39" s="74">
        <f>Hours_per_tag!$F$29</f>
        <v>218.8</v>
      </c>
    </row>
    <row r="40" spans="1:19">
      <c r="A40" t="str">
        <f>Hours_per_tag!$A$30</f>
        <v>Team-F</v>
      </c>
      <c r="B40" t="str">
        <f>Hours_per_tag!$B$30</f>
        <v>sprint 5</v>
      </c>
      <c r="C40" s="12">
        <f>Summary!$D$40</f>
        <v>0.55900000000000005</v>
      </c>
      <c r="D40" s="12">
        <f>Summary!$F$40</f>
        <v>0.73699999999999999</v>
      </c>
      <c r="E40" s="12">
        <f>Summary!$G$40</f>
        <v>0.19761904761904761</v>
      </c>
      <c r="F40" s="12">
        <f>Summary!$I$40</f>
        <v>0.88874458874458873</v>
      </c>
      <c r="G40" s="12">
        <f>Summary!$J$40</f>
        <v>0.91255411255411245</v>
      </c>
      <c r="H40" s="12">
        <f>Hours_per_tag!$L$30</f>
        <v>0.40625</v>
      </c>
      <c r="I40" s="12">
        <f>Hours_per_tag!$M$30</f>
        <v>0.39622641509433965</v>
      </c>
      <c r="J40" s="12">
        <f>Hours_per_tag!$Q$30</f>
        <v>0</v>
      </c>
      <c r="K40" s="12">
        <f>Hours_per_tag!$I$30</f>
        <v>0.22160109798735703</v>
      </c>
      <c r="L40" s="12">
        <f>Hours_per_tag!$J$30</f>
        <v>6.9475751109508307E-2</v>
      </c>
      <c r="M40" s="12">
        <f>Hours_per_tag!$K$30</f>
        <v>0.28596760135845883</v>
      </c>
      <c r="N40" s="12">
        <f>Hours_per_tag!$H$30</f>
        <v>0.47475931435899077</v>
      </c>
      <c r="O40" s="74">
        <f>Hours_per_tag!$G$30</f>
        <v>332.73</v>
      </c>
      <c r="P40" s="74">
        <f>Hours_per_tag!$C$30</f>
        <v>73.733333333333306</v>
      </c>
      <c r="Q40" s="74">
        <f>Hours_per_tag!$D$30</f>
        <v>23.116666666666699</v>
      </c>
      <c r="R40" s="74">
        <f>Hours_per_tag!$E$30</f>
        <v>95.15</v>
      </c>
      <c r="S40" s="74">
        <f>Hours_per_tag!$F$30</f>
        <v>157.96666666666701</v>
      </c>
    </row>
    <row r="41" spans="1:19">
      <c r="A41" t="str">
        <f>Hours_per_tag!$A$31</f>
        <v>Team-F</v>
      </c>
      <c r="B41" t="str">
        <f>Hours_per_tag!$B$31</f>
        <v>sprint 6</v>
      </c>
      <c r="C41" s="12">
        <f>Summary!$D$41</f>
        <v>0.51700000000000002</v>
      </c>
      <c r="D41" s="12">
        <f>Summary!$F$41</f>
        <v>0.749</v>
      </c>
      <c r="E41" s="12">
        <f>Summary!$G$41</f>
        <v>1.5873015873015872E-2</v>
      </c>
      <c r="F41" s="12">
        <f>Summary!$I$41</f>
        <v>0.31746031746031744</v>
      </c>
      <c r="G41" s="12">
        <f>Summary!$J$41</f>
        <v>0.37037037037037041</v>
      </c>
      <c r="H41" s="12">
        <f>Hours_per_tag!$L$31</f>
        <v>1</v>
      </c>
      <c r="I41" s="12">
        <f>Hours_per_tag!$M$31</f>
        <v>0</v>
      </c>
      <c r="J41" s="12">
        <f>Hours_per_tag!$Q$31</f>
        <v>0.45833333333333337</v>
      </c>
      <c r="K41" s="12">
        <f>Hours_per_tag!$I$31</f>
        <v>0.14996452776645677</v>
      </c>
      <c r="L41" s="12">
        <f>Hours_per_tag!$J$31</f>
        <v>8.3020121058431148E-3</v>
      </c>
      <c r="M41" s="12">
        <f>Hours_per_tag!$K$31</f>
        <v>0.26792857250675406</v>
      </c>
      <c r="N41" s="12">
        <f>Hours_per_tag!$H$31</f>
        <v>0.43959154100439252</v>
      </c>
      <c r="O41" s="74">
        <f>Hours_per_tag!$G$31</f>
        <v>441.66</v>
      </c>
      <c r="P41" s="74">
        <f>Hours_per_tag!$C$31</f>
        <v>66.233333333333306</v>
      </c>
      <c r="Q41" s="74">
        <f>Hours_per_tag!$D$31</f>
        <v>3.6666666666666701</v>
      </c>
      <c r="R41" s="74">
        <f>Hours_per_tag!$E$31</f>
        <v>118.333333333333</v>
      </c>
      <c r="S41" s="74">
        <f>Hours_per_tag!$F$31</f>
        <v>194.15</v>
      </c>
    </row>
    <row r="42" spans="1:19">
      <c r="A42" s="78" t="str">
        <f>Hours_per_tag!$A$31</f>
        <v>Team-F</v>
      </c>
      <c r="B42" s="78" t="s">
        <v>657</v>
      </c>
      <c r="C42" s="79">
        <f t="shared" ref="C42:S42" si="10">AVERAGE(C37:C41)</f>
        <v>0.43879999999999997</v>
      </c>
      <c r="D42" s="79">
        <f t="shared" si="10"/>
        <v>0.72019999999999995</v>
      </c>
      <c r="E42" s="79">
        <f t="shared" si="10"/>
        <v>0.1886014739229025</v>
      </c>
      <c r="F42" s="79">
        <f t="shared" si="10"/>
        <v>0.34901309008451864</v>
      </c>
      <c r="G42" s="79">
        <f t="shared" si="10"/>
        <v>0.47876346801346797</v>
      </c>
      <c r="H42" s="79">
        <f t="shared" si="10"/>
        <v>0.49514098427066744</v>
      </c>
      <c r="I42" s="79">
        <f t="shared" si="10"/>
        <v>0.11189834424335772</v>
      </c>
      <c r="J42" s="79">
        <f t="shared" si="10"/>
        <v>9.8606571117257569E-2</v>
      </c>
      <c r="K42" s="79">
        <f t="shared" si="10"/>
        <v>0.19373928112498293</v>
      </c>
      <c r="L42" s="79">
        <f t="shared" si="10"/>
        <v>2.5284189226328756E-2</v>
      </c>
      <c r="M42" s="79">
        <f t="shared" si="10"/>
        <v>0.27052409414392659</v>
      </c>
      <c r="N42" s="79">
        <f t="shared" si="10"/>
        <v>0.46660665270158502</v>
      </c>
      <c r="O42" s="80">
        <f t="shared" si="10"/>
        <v>382.48</v>
      </c>
      <c r="P42" s="80">
        <f t="shared" si="10"/>
        <v>72.789999999999992</v>
      </c>
      <c r="Q42" s="80">
        <f t="shared" si="10"/>
        <v>9.2900000000000098</v>
      </c>
      <c r="R42" s="80">
        <f t="shared" si="10"/>
        <v>105.00999999999985</v>
      </c>
      <c r="S42" s="80">
        <f t="shared" si="10"/>
        <v>177.4933333333334</v>
      </c>
    </row>
    <row r="43" spans="1:19">
      <c r="A43" s="78" t="str">
        <f>Hours_per_tag!$A$31</f>
        <v>Team-F</v>
      </c>
      <c r="B43" s="78" t="s">
        <v>658</v>
      </c>
      <c r="C43" s="79">
        <f t="shared" ref="C43:S43" si="11">STDEV(C37:C41)</f>
        <v>9.802652702202623E-2</v>
      </c>
      <c r="D43" s="79">
        <f t="shared" si="11"/>
        <v>3.1633842637276928E-2</v>
      </c>
      <c r="E43" s="79">
        <f t="shared" si="11"/>
        <v>9.9994680805834207E-2</v>
      </c>
      <c r="F43" s="79">
        <f t="shared" si="11"/>
        <v>0.32827370051041516</v>
      </c>
      <c r="G43" s="79">
        <f t="shared" si="11"/>
        <v>0.25381832585440467</v>
      </c>
      <c r="H43" s="79">
        <f t="shared" si="11"/>
        <v>0.36717916727363992</v>
      </c>
      <c r="I43" s="79">
        <f t="shared" si="11"/>
        <v>0.17395741934432113</v>
      </c>
      <c r="J43" s="79">
        <f t="shared" si="11"/>
        <v>0.20134195434922367</v>
      </c>
      <c r="K43" s="79">
        <f t="shared" si="11"/>
        <v>2.9487929507113944E-2</v>
      </c>
      <c r="L43" s="79">
        <f t="shared" si="11"/>
        <v>2.7061201455645952E-2</v>
      </c>
      <c r="M43" s="79">
        <f t="shared" si="11"/>
        <v>3.3998324422292628E-2</v>
      </c>
      <c r="N43" s="79">
        <f t="shared" si="11"/>
        <v>2.0142899525162065E-2</v>
      </c>
      <c r="O43" s="80">
        <f t="shared" si="11"/>
        <v>76.464751683373635</v>
      </c>
      <c r="P43" s="80">
        <f t="shared" si="11"/>
        <v>10.128031782028536</v>
      </c>
      <c r="Q43" s="80">
        <f t="shared" si="11"/>
        <v>8.803981107052282</v>
      </c>
      <c r="R43" s="80">
        <f t="shared" si="11"/>
        <v>32.526618586423282</v>
      </c>
      <c r="S43" s="80">
        <f t="shared" si="11"/>
        <v>29.552219788781318</v>
      </c>
    </row>
    <row r="44" spans="1:19">
      <c r="A44" t="str">
        <f>Hours_per_tag!$A$32</f>
        <v>Team-G</v>
      </c>
      <c r="B44" t="str">
        <f>Hours_per_tag!$B$32</f>
        <v>sprint 2</v>
      </c>
      <c r="C44" s="12">
        <f>Summary!$D$12</f>
        <v>0.57199999999999995</v>
      </c>
      <c r="D44" s="12">
        <f>Summary!$F$12</f>
        <v>0.32300000000000001</v>
      </c>
      <c r="E44" s="12">
        <f>Summary!$G$12</f>
        <v>0.23333333333333331</v>
      </c>
      <c r="F44" s="12">
        <f>Summary!$I$12</f>
        <v>5.5555555555555552E-2</v>
      </c>
      <c r="G44" s="12">
        <f>Summary!$J$12</f>
        <v>0.28888888888888892</v>
      </c>
      <c r="H44" s="12">
        <f>Hours_per_tag!$L$32</f>
        <v>0.88372093023255816</v>
      </c>
      <c r="I44" s="12">
        <f>Hours_per_tag!$M$32</f>
        <v>0.10416666666666667</v>
      </c>
      <c r="J44" s="12">
        <f>Hours_per_tag!$Q$32</f>
        <v>0</v>
      </c>
      <c r="K44" s="12">
        <f>Hours_per_tag!$I$32</f>
        <v>0.18006153846153847</v>
      </c>
      <c r="L44" s="12">
        <f>Hours_per_tag!$J$32</f>
        <v>0</v>
      </c>
      <c r="M44" s="12">
        <f>Hours_per_tag!$K$32</f>
        <v>0.15359999999999999</v>
      </c>
      <c r="N44" s="12">
        <f>Hours_per_tag!$H$32</f>
        <v>0.38633846153846152</v>
      </c>
      <c r="O44" s="74">
        <f>Hours_per_tag!$G$32</f>
        <v>406.25</v>
      </c>
      <c r="P44" s="74">
        <f>Hours_per_tag!$C$32</f>
        <v>73.150000000000006</v>
      </c>
      <c r="Q44" s="74">
        <f>Hours_per_tag!$D$32</f>
        <v>0</v>
      </c>
      <c r="R44" s="74">
        <f>Hours_per_tag!$E$32</f>
        <v>62.4</v>
      </c>
      <c r="S44" s="74">
        <f>Hours_per_tag!$F$32</f>
        <v>156.94999999999999</v>
      </c>
    </row>
    <row r="45" spans="1:19">
      <c r="A45" t="str">
        <f>Hours_per_tag!$A$33</f>
        <v>Team-G</v>
      </c>
      <c r="B45" t="str">
        <f>Hours_per_tag!$B$33</f>
        <v>sprint 3</v>
      </c>
      <c r="C45" s="12">
        <f>Summary!$D$13</f>
        <v>0.60799999999999998</v>
      </c>
      <c r="D45" s="12">
        <f>Summary!$F$13</f>
        <v>0.314</v>
      </c>
      <c r="E45" s="12">
        <f>Summary!$G$13</f>
        <v>0.18055555555555555</v>
      </c>
      <c r="F45" s="12">
        <f>Summary!$I$13</f>
        <v>8.3333333333333329E-2</v>
      </c>
      <c r="G45" s="12">
        <f>Summary!$J$13</f>
        <v>0.2638888888888889</v>
      </c>
      <c r="H45" s="12">
        <f>Hours_per_tag!$L$33</f>
        <v>1</v>
      </c>
      <c r="I45" s="12">
        <f>Hours_per_tag!$M$33</f>
        <v>0</v>
      </c>
      <c r="J45" s="12">
        <f>Hours_per_tag!$Q$33</f>
        <v>0</v>
      </c>
      <c r="K45" s="12">
        <f>Hours_per_tag!$I$33</f>
        <v>0.11949732580319407</v>
      </c>
      <c r="L45" s="12">
        <f>Hours_per_tag!$J$33</f>
        <v>0</v>
      </c>
      <c r="M45" s="12">
        <f>Hours_per_tag!$K$33</f>
        <v>8.0911595666429664E-2</v>
      </c>
      <c r="N45" s="12">
        <f>Hours_per_tag!$H$33</f>
        <v>0.29665507224694881</v>
      </c>
      <c r="O45" s="74">
        <f>Hours_per_tag!$G$33</f>
        <v>267.37</v>
      </c>
      <c r="P45" s="74">
        <f>Hours_per_tag!$C$33</f>
        <v>31.95</v>
      </c>
      <c r="Q45" s="74">
        <f>Hours_per_tag!$D$33</f>
        <v>0</v>
      </c>
      <c r="R45" s="74">
        <f>Hours_per_tag!$E$33</f>
        <v>21.633333333333301</v>
      </c>
      <c r="S45" s="74">
        <f>Hours_per_tag!$F$33</f>
        <v>79.316666666666706</v>
      </c>
    </row>
    <row r="46" spans="1:19">
      <c r="A46" t="str">
        <f>Hours_per_tag!$A$34</f>
        <v>Team-G</v>
      </c>
      <c r="B46" t="str">
        <f>Hours_per_tag!$B$34</f>
        <v>sprint 4</v>
      </c>
      <c r="C46" s="12">
        <f>Summary!$D$14</f>
        <v>0.65700000000000003</v>
      </c>
      <c r="D46" s="12">
        <f>Summary!$F$14</f>
        <v>0.38600000000000001</v>
      </c>
      <c r="E46" s="12">
        <f>Summary!$G$14</f>
        <v>0</v>
      </c>
      <c r="F46" s="12">
        <f>Summary!$I$14</f>
        <v>0</v>
      </c>
      <c r="G46" s="12">
        <f>Summary!$J$14</f>
        <v>0</v>
      </c>
      <c r="H46" s="12">
        <f>Hours_per_tag!$L$34</f>
        <v>0.21739130434782608</v>
      </c>
      <c r="I46" s="12">
        <f>Hours_per_tag!$M$34</f>
        <v>0.3611111111111111</v>
      </c>
      <c r="J46" s="12">
        <f>Hours_per_tag!$Q$34</f>
        <v>0.21739130434782608</v>
      </c>
      <c r="K46" s="12">
        <f>Hours_per_tag!$I$34</f>
        <v>0.12901228738418263</v>
      </c>
      <c r="L46" s="12">
        <f>Hours_per_tag!$J$34</f>
        <v>0</v>
      </c>
      <c r="M46" s="12">
        <f>Hours_per_tag!$K$34</f>
        <v>0.11820442597664241</v>
      </c>
      <c r="N46" s="12">
        <f>Hours_per_tag!$H$34</f>
        <v>0.2223481390541546</v>
      </c>
      <c r="O46" s="74">
        <f>Hours_per_tag!$G$34</f>
        <v>317.67</v>
      </c>
      <c r="P46" s="74">
        <f>Hours_per_tag!$C$34</f>
        <v>40.983333333333299</v>
      </c>
      <c r="Q46" s="74">
        <f>Hours_per_tag!$D$34</f>
        <v>0</v>
      </c>
      <c r="R46" s="74">
        <f>Hours_per_tag!$E$34</f>
        <v>37.549999999999997</v>
      </c>
      <c r="S46" s="74">
        <f>Hours_per_tag!$F$34</f>
        <v>70.633333333333297</v>
      </c>
    </row>
    <row r="47" spans="1:19">
      <c r="A47" t="str">
        <f>Hours_per_tag!$A$35</f>
        <v>Team-G</v>
      </c>
      <c r="B47" t="str">
        <f>Hours_per_tag!$B$35</f>
        <v>sprint 5</v>
      </c>
      <c r="C47" s="12">
        <f>Summary!$D$15</f>
        <v>0.69499999999999995</v>
      </c>
      <c r="D47" s="12">
        <f>Summary!$F$15</f>
        <v>0.39800000000000002</v>
      </c>
      <c r="E47" s="12">
        <f>Summary!$G$15</f>
        <v>0.46666666666666662</v>
      </c>
      <c r="F47" s="12">
        <f>Summary!$I$15</f>
        <v>0</v>
      </c>
      <c r="G47" s="12">
        <f>Summary!$J$15</f>
        <v>0.46666666666666662</v>
      </c>
      <c r="H47" s="12">
        <f>Hours_per_tag!$L$35</f>
        <v>0.38235294117647056</v>
      </c>
      <c r="I47" s="12">
        <f>Hours_per_tag!$M$35</f>
        <v>0</v>
      </c>
      <c r="J47" s="12">
        <f>Hours_per_tag!$Q$35</f>
        <v>0</v>
      </c>
      <c r="K47" s="12">
        <f>Hours_per_tag!$I$35</f>
        <v>0.15619074706105424</v>
      </c>
      <c r="L47" s="12">
        <f>Hours_per_tag!$J$35</f>
        <v>0</v>
      </c>
      <c r="M47" s="12">
        <f>Hours_per_tag!$K$35</f>
        <v>5.2063582353684586E-2</v>
      </c>
      <c r="N47" s="12">
        <f>Hours_per_tag!$H$35</f>
        <v>0.20485716091518152</v>
      </c>
      <c r="O47" s="74">
        <f>Hours_per_tag!$G$35</f>
        <v>210.96</v>
      </c>
      <c r="P47" s="74">
        <f>Hours_per_tag!$C$35</f>
        <v>32.950000000000003</v>
      </c>
      <c r="Q47" s="74">
        <f>Hours_per_tag!$D$35</f>
        <v>0</v>
      </c>
      <c r="R47" s="74">
        <f>Hours_per_tag!$E$35</f>
        <v>10.983333333333301</v>
      </c>
      <c r="S47" s="74">
        <f>Hours_per_tag!$F$35</f>
        <v>43.216666666666697</v>
      </c>
    </row>
    <row r="48" spans="1:19">
      <c r="A48" t="str">
        <f>Hours_per_tag!$A$36</f>
        <v>Team-G</v>
      </c>
      <c r="B48" t="str">
        <f>Hours_per_tag!$B$36</f>
        <v>sprint 6</v>
      </c>
      <c r="C48" s="12">
        <f>Summary!$D$16</f>
        <v>0.745</v>
      </c>
      <c r="D48" s="12">
        <f>Summary!$F$16</f>
        <v>0.40500000000000003</v>
      </c>
      <c r="E48" s="12">
        <f>Summary!$G$16</f>
        <v>0.14814814814814817</v>
      </c>
      <c r="F48" s="12">
        <f>Summary!$I$16</f>
        <v>4.4444444444444446E-2</v>
      </c>
      <c r="G48" s="12">
        <f>Summary!$J$16</f>
        <v>0.19259259259259259</v>
      </c>
      <c r="H48" s="12">
        <f>Hours_per_tag!$L$36</f>
        <v>0.81081081081081086</v>
      </c>
      <c r="I48" s="12">
        <f>Hours_per_tag!$M$36</f>
        <v>0</v>
      </c>
      <c r="J48" s="12">
        <f>Hours_per_tag!$Q$36</f>
        <v>8.1081081081081086E-2</v>
      </c>
      <c r="K48" s="12">
        <f>Hours_per_tag!$I$36</f>
        <v>0.17960426179604261</v>
      </c>
      <c r="L48" s="12">
        <f>Hours_per_tag!$J$36</f>
        <v>0</v>
      </c>
      <c r="M48" s="12">
        <f>Hours_per_tag!$K$36</f>
        <v>0.10319634703196347</v>
      </c>
      <c r="N48" s="12">
        <f>Hours_per_tag!$H$36</f>
        <v>0.36042617960426182</v>
      </c>
      <c r="O48" s="74">
        <f>Hours_per_tag!$G$36</f>
        <v>328.5</v>
      </c>
      <c r="P48" s="74">
        <f>Hours_per_tag!$C$36</f>
        <v>59</v>
      </c>
      <c r="Q48" s="74">
        <f>Hours_per_tag!$D$36</f>
        <v>0</v>
      </c>
      <c r="R48" s="74">
        <f>Hours_per_tag!$E$36</f>
        <v>33.9</v>
      </c>
      <c r="S48" s="74">
        <f>Hours_per_tag!$F$36</f>
        <v>118.4</v>
      </c>
    </row>
    <row r="49" spans="1:19">
      <c r="A49" s="78" t="str">
        <f>Hours_per_tag!$A$36</f>
        <v>Team-G</v>
      </c>
      <c r="B49" s="78" t="s">
        <v>657</v>
      </c>
      <c r="C49" s="79">
        <f t="shared" ref="C49:S49" si="12">AVERAGE(C44:C48)</f>
        <v>0.65539999999999998</v>
      </c>
      <c r="D49" s="79">
        <f t="shared" si="12"/>
        <v>0.36520000000000008</v>
      </c>
      <c r="E49" s="79">
        <f t="shared" si="12"/>
        <v>0.20574074074074072</v>
      </c>
      <c r="F49" s="79">
        <f t="shared" si="12"/>
        <v>3.6666666666666667E-2</v>
      </c>
      <c r="G49" s="79">
        <f t="shared" si="12"/>
        <v>0.2424074074074074</v>
      </c>
      <c r="H49" s="79">
        <f t="shared" si="12"/>
        <v>0.65885519731353315</v>
      </c>
      <c r="I49" s="79">
        <f t="shared" si="12"/>
        <v>9.3055555555555558E-2</v>
      </c>
      <c r="J49" s="79">
        <f t="shared" si="12"/>
        <v>5.969447708578144E-2</v>
      </c>
      <c r="K49" s="79">
        <f t="shared" si="12"/>
        <v>0.15287323210120241</v>
      </c>
      <c r="L49" s="79">
        <f t="shared" si="12"/>
        <v>0</v>
      </c>
      <c r="M49" s="79">
        <f t="shared" si="12"/>
        <v>0.10159519020574401</v>
      </c>
      <c r="N49" s="79">
        <f t="shared" si="12"/>
        <v>0.29412500267180164</v>
      </c>
      <c r="O49" s="80">
        <f t="shared" si="12"/>
        <v>306.14999999999998</v>
      </c>
      <c r="P49" s="80">
        <f t="shared" si="12"/>
        <v>47.606666666666662</v>
      </c>
      <c r="Q49" s="80">
        <f t="shared" si="12"/>
        <v>0</v>
      </c>
      <c r="R49" s="80">
        <f t="shared" si="12"/>
        <v>33.293333333333322</v>
      </c>
      <c r="S49" s="80">
        <f t="shared" si="12"/>
        <v>93.703333333333333</v>
      </c>
    </row>
    <row r="50" spans="1:19">
      <c r="A50" s="78" t="str">
        <f>Hours_per_tag!$A$36</f>
        <v>Team-G</v>
      </c>
      <c r="B50" s="78" t="s">
        <v>658</v>
      </c>
      <c r="C50" s="79">
        <f t="shared" ref="C50:S50" si="13">STDEV(C44:C48)</f>
        <v>6.8558733943969538E-2</v>
      </c>
      <c r="D50" s="79">
        <f t="shared" si="13"/>
        <v>4.3286256479394825E-2</v>
      </c>
      <c r="E50" s="79">
        <f t="shared" si="13"/>
        <v>0.1696497440767151</v>
      </c>
      <c r="F50" s="79">
        <f t="shared" si="13"/>
        <v>3.634539385288027E-2</v>
      </c>
      <c r="G50" s="79">
        <f t="shared" si="13"/>
        <v>0.16893568633645711</v>
      </c>
      <c r="H50" s="79">
        <f t="shared" si="13"/>
        <v>0.33962433259259261</v>
      </c>
      <c r="I50" s="79">
        <f t="shared" si="13"/>
        <v>0.15648901472114604</v>
      </c>
      <c r="J50" s="79">
        <f t="shared" si="13"/>
        <v>9.4889367084254453E-2</v>
      </c>
      <c r="K50" s="79">
        <f t="shared" si="13"/>
        <v>2.8053759377313723E-2</v>
      </c>
      <c r="L50" s="79">
        <f t="shared" si="13"/>
        <v>0</v>
      </c>
      <c r="M50" s="79">
        <f t="shared" si="13"/>
        <v>3.8288777459227985E-2</v>
      </c>
      <c r="N50" s="79">
        <f t="shared" si="13"/>
        <v>8.0663242920039152E-2</v>
      </c>
      <c r="O50" s="80">
        <f t="shared" si="13"/>
        <v>72.83074110566227</v>
      </c>
      <c r="P50" s="80">
        <f t="shared" si="13"/>
        <v>17.931031450780765</v>
      </c>
      <c r="Q50" s="80">
        <f t="shared" si="13"/>
        <v>0</v>
      </c>
      <c r="R50" s="80">
        <f t="shared" si="13"/>
        <v>19.360894865682219</v>
      </c>
      <c r="S50" s="80">
        <f t="shared" si="13"/>
        <v>44.435826699235001</v>
      </c>
    </row>
    <row r="51" spans="1:19">
      <c r="A51" t="str">
        <f>Hours_per_tag!$A$37</f>
        <v>Team-H</v>
      </c>
      <c r="B51" t="str">
        <f>Hours_per_tag!$B$37</f>
        <v>sprint 2</v>
      </c>
      <c r="C51" s="12">
        <f>Summary!$D$7</f>
        <v>0.11700000000000001</v>
      </c>
      <c r="D51" s="12">
        <f>Summary!$F$7</f>
        <v>0.51500000000000001</v>
      </c>
      <c r="E51" s="12">
        <f>Summary!$G$7</f>
        <v>4.7619047619047616E-2</v>
      </c>
      <c r="F51" s="12">
        <f>Summary!$I$7</f>
        <v>0</v>
      </c>
      <c r="G51" s="12">
        <f>Summary!$J$7</f>
        <v>0.5357142857142857</v>
      </c>
      <c r="H51" s="12">
        <f>Hours_per_tag!$L$37</f>
        <v>0.75862068965517238</v>
      </c>
      <c r="I51" s="12">
        <f>Hours_per_tag!$M$37</f>
        <v>0</v>
      </c>
      <c r="J51" s="12">
        <f>Hours_per_tag!$Q$37</f>
        <v>0</v>
      </c>
      <c r="K51" s="12">
        <f>Hours_per_tag!$I$37</f>
        <v>0.13786568031057989</v>
      </c>
      <c r="L51" s="12">
        <f>Hours_per_tag!$J$37</f>
        <v>3.0823627711714915E-2</v>
      </c>
      <c r="M51" s="12">
        <f>Hours_per_tag!$K$37</f>
        <v>0.17801281855327636</v>
      </c>
      <c r="N51" s="12">
        <f>Hours_per_tag!$H$37</f>
        <v>0.4264359734662061</v>
      </c>
      <c r="O51" s="74">
        <f>Hours_per_tag!$G$37</f>
        <v>327.13</v>
      </c>
      <c r="P51" s="74">
        <f>Hours_per_tag!$C$37</f>
        <v>45.1</v>
      </c>
      <c r="Q51" s="74">
        <f>Hours_per_tag!$D$37</f>
        <v>10.0833333333333</v>
      </c>
      <c r="R51" s="74">
        <f>Hours_per_tag!$E$37</f>
        <v>58.233333333333299</v>
      </c>
      <c r="S51" s="74">
        <f>Hours_per_tag!$F$37</f>
        <v>139.5</v>
      </c>
    </row>
    <row r="52" spans="1:19">
      <c r="A52" t="str">
        <f>Hours_per_tag!$A$38</f>
        <v>Team-H</v>
      </c>
      <c r="B52" t="str">
        <f>Hours_per_tag!$B$38</f>
        <v>sprint 3</v>
      </c>
      <c r="C52" s="12">
        <f>Summary!$D$8</f>
        <v>0.30499999999999999</v>
      </c>
      <c r="D52" s="12">
        <f>Summary!$F$8</f>
        <v>0.58699999999999997</v>
      </c>
      <c r="E52" s="12">
        <f>Summary!$G$8</f>
        <v>0.6</v>
      </c>
      <c r="F52" s="12">
        <f>Summary!$I$8</f>
        <v>0.77777777777777768</v>
      </c>
      <c r="G52" s="12">
        <f>Summary!$J$8</f>
        <v>0.92129629629629628</v>
      </c>
      <c r="H52" s="12">
        <f>Hours_per_tag!$L$38</f>
        <v>0.64406779661016944</v>
      </c>
      <c r="I52" s="12">
        <f>Hours_per_tag!$M$38</f>
        <v>0.25316455696202533</v>
      </c>
      <c r="J52" s="12">
        <f>Hours_per_tag!$Q$38</f>
        <v>0</v>
      </c>
      <c r="K52" s="12">
        <f>Hours_per_tag!$I$38</f>
        <v>0.25940432476540171</v>
      </c>
      <c r="L52" s="12">
        <f>Hours_per_tag!$J$38</f>
        <v>9.7919216646266821E-3</v>
      </c>
      <c r="M52" s="12">
        <f>Hours_per_tag!$K$38</f>
        <v>0.10534475724194223</v>
      </c>
      <c r="N52" s="12">
        <f>Hours_per_tag!$H$38</f>
        <v>0.2802937576499388</v>
      </c>
      <c r="O52" s="74">
        <f>Hours_per_tag!$G$38</f>
        <v>204.25</v>
      </c>
      <c r="P52" s="74">
        <f>Hours_per_tag!$C$38</f>
        <v>52.983333333333299</v>
      </c>
      <c r="Q52" s="74">
        <f>Hours_per_tag!$D$38</f>
        <v>2</v>
      </c>
      <c r="R52" s="74">
        <f>Hours_per_tag!$E$38</f>
        <v>21.516666666666701</v>
      </c>
      <c r="S52" s="74">
        <f>Hours_per_tag!$F$38</f>
        <v>57.25</v>
      </c>
    </row>
    <row r="53" spans="1:19">
      <c r="A53" t="str">
        <f>Hours_per_tag!$A$39</f>
        <v>Team-H</v>
      </c>
      <c r="B53" t="str">
        <f>Hours_per_tag!$B$39</f>
        <v>sprint 4</v>
      </c>
      <c r="C53" s="12">
        <f>Summary!$D$9</f>
        <v>0.30199999999999999</v>
      </c>
      <c r="D53" s="12">
        <f>Summary!$F$9</f>
        <v>0.47</v>
      </c>
      <c r="E53" s="12">
        <f>Summary!$G$9</f>
        <v>0.58726273726273714</v>
      </c>
      <c r="F53" s="12">
        <f>Summary!$I$9</f>
        <v>0.56130536130536135</v>
      </c>
      <c r="G53" s="12">
        <f>Summary!$J$9</f>
        <v>0.78974358974358971</v>
      </c>
      <c r="H53" s="12">
        <f>Hours_per_tag!$L$39</f>
        <v>0.76436781609195403</v>
      </c>
      <c r="I53" s="12">
        <f>Hours_per_tag!$M$39</f>
        <v>0</v>
      </c>
      <c r="J53" s="12">
        <f>Hours_per_tag!$Q$39</f>
        <v>0.11494252873563218</v>
      </c>
      <c r="K53" s="12">
        <f>Hours_per_tag!$I$39</f>
        <v>0.27871425056687149</v>
      </c>
      <c r="L53" s="12">
        <f>Hours_per_tag!$J$39</f>
        <v>3.3746267961991462E-2</v>
      </c>
      <c r="M53" s="12">
        <f>Hours_per_tag!$K$39</f>
        <v>0.18615305844255162</v>
      </c>
      <c r="N53" s="12">
        <f>Hours_per_tag!$H$39</f>
        <v>0.46111033533483614</v>
      </c>
      <c r="O53" s="74">
        <f>Hours_per_tag!$G$39</f>
        <v>501.29</v>
      </c>
      <c r="P53" s="74">
        <f>Hours_per_tag!$C$39</f>
        <v>139.71666666666701</v>
      </c>
      <c r="Q53" s="74">
        <f>Hours_per_tag!$D$39</f>
        <v>16.9166666666667</v>
      </c>
      <c r="R53" s="74">
        <f>Hours_per_tag!$E$39</f>
        <v>93.316666666666706</v>
      </c>
      <c r="S53" s="74">
        <f>Hours_per_tag!$F$39</f>
        <v>231.15</v>
      </c>
    </row>
    <row r="54" spans="1:19">
      <c r="A54" t="str">
        <f>Hours_per_tag!$A$40</f>
        <v>Team-H</v>
      </c>
      <c r="B54" t="str">
        <f>Hours_per_tag!$B$40</f>
        <v>sprint 5</v>
      </c>
      <c r="C54" s="12">
        <f>Summary!$D$10</f>
        <v>0.32200000000000001</v>
      </c>
      <c r="D54" s="12">
        <f>Summary!$F$10</f>
        <v>0.72799999999999998</v>
      </c>
      <c r="E54" s="12">
        <f>Summary!$G$10</f>
        <v>0.625</v>
      </c>
      <c r="F54" s="12">
        <f>Summary!$I$10</f>
        <v>0.77777777777777779</v>
      </c>
      <c r="G54" s="12">
        <f>Summary!$J$10</f>
        <v>0.8666666666666667</v>
      </c>
      <c r="H54" s="12">
        <f>Hours_per_tag!$L$40</f>
        <v>0.83673469387755106</v>
      </c>
      <c r="I54" s="12">
        <f>Hours_per_tag!$M$40</f>
        <v>0</v>
      </c>
      <c r="J54" s="12">
        <f>Hours_per_tag!$Q$40</f>
        <v>0</v>
      </c>
      <c r="K54" s="12">
        <f>Hours_per_tag!$I$40</f>
        <v>0.2476695445445444</v>
      </c>
      <c r="L54" s="12">
        <f>Hours_per_tag!$J$40</f>
        <v>7.9767267267267256E-3</v>
      </c>
      <c r="M54" s="12">
        <f>Hours_per_tag!$K$40</f>
        <v>0.20661286286286271</v>
      </c>
      <c r="N54" s="12">
        <f>Hours_per_tag!$H$40</f>
        <v>0.33877627627627627</v>
      </c>
      <c r="O54" s="74">
        <f>Hours_per_tag!$G$40</f>
        <v>213.12</v>
      </c>
      <c r="P54" s="74">
        <f>Hours_per_tag!$C$40</f>
        <v>52.783333333333303</v>
      </c>
      <c r="Q54" s="74">
        <f>Hours_per_tag!$D$40</f>
        <v>1.7</v>
      </c>
      <c r="R54" s="74">
        <f>Hours_per_tag!$E$40</f>
        <v>44.033333333333303</v>
      </c>
      <c r="S54" s="74">
        <f>Hours_per_tag!$F$40</f>
        <v>72.2</v>
      </c>
    </row>
    <row r="55" spans="1:19">
      <c r="A55" t="str">
        <f>Hours_per_tag!$A$41</f>
        <v>Team-H</v>
      </c>
      <c r="B55" t="str">
        <f>Hours_per_tag!$B$41</f>
        <v>sprint 6</v>
      </c>
      <c r="C55" s="12">
        <f>Summary!$D$11</f>
        <v>0.33900000000000002</v>
      </c>
      <c r="D55" s="12">
        <f>Summary!$F$11</f>
        <v>0.746</v>
      </c>
      <c r="E55" s="12">
        <f>Summary!$G$11</f>
        <v>0.5083333333333333</v>
      </c>
      <c r="F55" s="12">
        <f>Summary!$I$11</f>
        <v>0.98214285714285721</v>
      </c>
      <c r="G55" s="12">
        <f>Summary!$J$11</f>
        <v>0.98214285714285721</v>
      </c>
      <c r="H55" s="12">
        <f>Hours_per_tag!$L$41</f>
        <v>0.87692307692307692</v>
      </c>
      <c r="I55" s="12">
        <f>Hours_per_tag!$M$41</f>
        <v>0.2441860465116279</v>
      </c>
      <c r="J55" s="12">
        <f>Hours_per_tag!$Q$41</f>
        <v>0</v>
      </c>
      <c r="K55" s="12">
        <f>Hours_per_tag!$I$41</f>
        <v>0.26755159182826921</v>
      </c>
      <c r="L55" s="12">
        <f>Hours_per_tag!$J$41</f>
        <v>3.1398711788631926E-2</v>
      </c>
      <c r="M55" s="12">
        <f>Hours_per_tag!$K$41</f>
        <v>0.21644946823833072</v>
      </c>
      <c r="N55" s="12">
        <f>Hours_per_tag!$H$41</f>
        <v>0.37874336018067334</v>
      </c>
      <c r="O55" s="74">
        <f>Hours_per_tag!$G$41</f>
        <v>289.29000000000002</v>
      </c>
      <c r="P55" s="74">
        <f>Hours_per_tag!$C$41</f>
        <v>77.400000000000006</v>
      </c>
      <c r="Q55" s="74">
        <f>Hours_per_tag!$D$41</f>
        <v>9.0833333333333304</v>
      </c>
      <c r="R55" s="74">
        <f>Hours_per_tag!$E$41</f>
        <v>62.616666666666703</v>
      </c>
      <c r="S55" s="74">
        <f>Hours_per_tag!$F$41</f>
        <v>109.566666666667</v>
      </c>
    </row>
    <row r="56" spans="1:19">
      <c r="A56" s="78" t="str">
        <f>Hours_per_tag!$A$41</f>
        <v>Team-H</v>
      </c>
      <c r="B56" s="78" t="s">
        <v>657</v>
      </c>
      <c r="C56" s="79">
        <f t="shared" ref="C56:S56" si="14">AVERAGE(C51:C55)</f>
        <v>0.27700000000000002</v>
      </c>
      <c r="D56" s="79">
        <f t="shared" si="14"/>
        <v>0.60919999999999996</v>
      </c>
      <c r="E56" s="79">
        <f t="shared" si="14"/>
        <v>0.47364302364302358</v>
      </c>
      <c r="F56" s="79">
        <f t="shared" si="14"/>
        <v>0.61980075480075481</v>
      </c>
      <c r="G56" s="79">
        <f t="shared" si="14"/>
        <v>0.81911273911273919</v>
      </c>
      <c r="H56" s="79">
        <f t="shared" si="14"/>
        <v>0.77614281463158474</v>
      </c>
      <c r="I56" s="79">
        <f t="shared" si="14"/>
        <v>9.9470120694730643E-2</v>
      </c>
      <c r="J56" s="79">
        <f t="shared" si="14"/>
        <v>2.2988505747126436E-2</v>
      </c>
      <c r="K56" s="79">
        <f t="shared" si="14"/>
        <v>0.23824107840313333</v>
      </c>
      <c r="L56" s="79">
        <f t="shared" si="14"/>
        <v>2.2747451170738342E-2</v>
      </c>
      <c r="M56" s="79">
        <f t="shared" si="14"/>
        <v>0.17851459306779272</v>
      </c>
      <c r="N56" s="79">
        <f t="shared" si="14"/>
        <v>0.37707194058158616</v>
      </c>
      <c r="O56" s="80">
        <f t="shared" si="14"/>
        <v>307.01599999999996</v>
      </c>
      <c r="P56" s="80">
        <f t="shared" si="14"/>
        <v>73.596666666666721</v>
      </c>
      <c r="Q56" s="80">
        <f t="shared" si="14"/>
        <v>7.9566666666666661</v>
      </c>
      <c r="R56" s="80">
        <f t="shared" si="14"/>
        <v>55.943333333333342</v>
      </c>
      <c r="S56" s="80">
        <f t="shared" si="14"/>
        <v>121.93333333333339</v>
      </c>
    </row>
    <row r="57" spans="1:19">
      <c r="A57" s="78" t="str">
        <f>Hours_per_tag!$A$41</f>
        <v>Team-H</v>
      </c>
      <c r="B57" s="78" t="s">
        <v>658</v>
      </c>
      <c r="C57" s="79">
        <f t="shared" ref="C57:S57" si="15">STDEV(C51:C55)</f>
        <v>9.0661458183728713E-2</v>
      </c>
      <c r="D57" s="79">
        <f t="shared" si="15"/>
        <v>0.12406732043531887</v>
      </c>
      <c r="E57" s="79">
        <f t="shared" si="15"/>
        <v>0.24211789732623884</v>
      </c>
      <c r="F57" s="79">
        <f t="shared" si="15"/>
        <v>0.37708751153373748</v>
      </c>
      <c r="G57" s="79">
        <f t="shared" si="15"/>
        <v>0.17353595095304192</v>
      </c>
      <c r="H57" s="79">
        <f t="shared" si="15"/>
        <v>8.9047070330463399E-2</v>
      </c>
      <c r="I57" s="79">
        <f t="shared" si="15"/>
        <v>0.13624205817004165</v>
      </c>
      <c r="J57" s="79">
        <f t="shared" si="15"/>
        <v>5.1403861551719304E-2</v>
      </c>
      <c r="K57" s="79">
        <f t="shared" si="15"/>
        <v>5.7247671076754436E-2</v>
      </c>
      <c r="L57" s="79">
        <f t="shared" si="15"/>
        <v>1.2718716071128608E-2</v>
      </c>
      <c r="M57" s="79">
        <f t="shared" si="15"/>
        <v>4.3706379183728938E-2</v>
      </c>
      <c r="N57" s="79">
        <f t="shared" si="15"/>
        <v>7.1299768188524695E-2</v>
      </c>
      <c r="O57" s="80">
        <f t="shared" si="15"/>
        <v>120.24816081753599</v>
      </c>
      <c r="P57" s="80">
        <f t="shared" si="15"/>
        <v>38.911708106658466</v>
      </c>
      <c r="Q57" s="80">
        <f t="shared" si="15"/>
        <v>6.3384036721489441</v>
      </c>
      <c r="R57" s="80">
        <f t="shared" si="15"/>
        <v>26.332427727044081</v>
      </c>
      <c r="S57" s="80">
        <f t="shared" si="15"/>
        <v>69.005689177696738</v>
      </c>
    </row>
  </sheetData>
  <pageMargins left="0.78749999999999998" right="0.78749999999999998" top="1.05277777777778" bottom="1.05277777777778" header="0.78749999999999998" footer="0.78749999999999998"/>
  <pageSetup paperSize="9" orientation="portrait" horizontalDpi="300" verticalDpi="300"/>
  <headerFooter>
    <oddHeader>&amp;C&amp;"Times New Roman,Regular"&amp;12&amp;A</oddHeader>
    <oddFooter>&amp;C&amp;"Times New Roman,Regular"&amp;12Page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41"/>
  <sheetViews>
    <sheetView zoomScale="85" zoomScaleNormal="85" workbookViewId="0">
      <selection activeCell="E2" sqref="E2:E41"/>
    </sheetView>
  </sheetViews>
  <sheetFormatPr baseColWidth="10" defaultColWidth="11.6640625" defaultRowHeight="13"/>
  <sheetData>
    <row r="1" spans="1:14" ht="14">
      <c r="A1" t="str">
        <f>Summary_paper!$A$1</f>
        <v>Team</v>
      </c>
      <c r="B1" t="str">
        <f>Summary_paper!$B$1</f>
        <v>Sprint</v>
      </c>
      <c r="C1" t="str">
        <f>Summary_paper!$C$1</f>
        <v>FEUT</v>
      </c>
      <c r="D1" t="str">
        <f>Summary_paper!$D$1</f>
        <v>BEUT</v>
      </c>
      <c r="E1" t="str">
        <f>Summary_paper!$E$1</f>
        <v>AAT</v>
      </c>
      <c r="F1" t="str">
        <f>Summary_paper!$F$1</f>
        <v>MAT</v>
      </c>
      <c r="G1" t="str">
        <f>Summary_paper!$G$1</f>
        <v>OAT</v>
      </c>
      <c r="H1" t="str">
        <f>Summary_paper!$H$1</f>
        <v>PSP</v>
      </c>
      <c r="I1" t="str">
        <f>Summary_paper!$I$1</f>
        <v>DSP</v>
      </c>
      <c r="J1" t="str">
        <f>Summary_paper!$J$1</f>
        <v>RSP</v>
      </c>
      <c r="K1" s="14" t="str">
        <f>Summary_paper!$K$1</f>
        <v>ATE</v>
      </c>
      <c r="L1" s="14" t="str">
        <f>Summary_paper!$L$1</f>
        <v>MTE</v>
      </c>
      <c r="M1" t="str">
        <f>Summary_paper!$M$1</f>
        <v>FE</v>
      </c>
      <c r="N1" s="14" t="str">
        <f>Summary_paper!$N$1</f>
        <v>IE</v>
      </c>
    </row>
    <row r="2" spans="1:14">
      <c r="A2" t="str">
        <f>Summary_paper!$A$2</f>
        <v>Team-A</v>
      </c>
      <c r="B2" t="str">
        <f>Summary_paper!$B$2</f>
        <v>sprint 2</v>
      </c>
      <c r="C2" s="81">
        <f>Summary_paper!$C$2</f>
        <v>0.19700000000000001</v>
      </c>
      <c r="D2" s="81">
        <f>Summary_paper!$D$2</f>
        <v>0.72299999999999998</v>
      </c>
      <c r="E2" s="81">
        <f>Summary_paper!$E$2</f>
        <v>0.05</v>
      </c>
      <c r="F2" s="81">
        <f>Summary_paper!$F$2</f>
        <v>0</v>
      </c>
      <c r="G2" s="81">
        <f>Summary_paper!$G$2</f>
        <v>0.05</v>
      </c>
      <c r="H2" s="81">
        <f>Summary_paper!$H$2</f>
        <v>0</v>
      </c>
      <c r="I2" s="81">
        <f>Summary_paper!$I$2</f>
        <v>0</v>
      </c>
      <c r="J2" s="81">
        <f>Summary_paper!$J$2</f>
        <v>0</v>
      </c>
      <c r="K2" s="81">
        <f>Summary_paper!$K$2</f>
        <v>9.6711480163437377E-2</v>
      </c>
      <c r="L2" s="81">
        <f>Summary_paper!$L$2</f>
        <v>0.11545241861078168</v>
      </c>
      <c r="M2" s="81">
        <f>Summary_paper!$M$2</f>
        <v>9.2963292473968728E-2</v>
      </c>
      <c r="N2" s="81">
        <f>Summary_paper!$N$2</f>
        <v>0.25747166205351174</v>
      </c>
    </row>
    <row r="3" spans="1:14">
      <c r="A3" t="str">
        <f>Summary_paper!$A$3</f>
        <v>Team-A</v>
      </c>
      <c r="B3" t="str">
        <f>Summary_paper!$B$3</f>
        <v>sprint 3</v>
      </c>
      <c r="C3" s="81">
        <f>Summary_paper!$C$3</f>
        <v>0.36299999999999999</v>
      </c>
      <c r="D3" s="81">
        <f>Summary_paper!$D$3</f>
        <v>0.70299999999999996</v>
      </c>
      <c r="E3" s="81">
        <f>Summary_paper!$E$3</f>
        <v>2.8571428571428574E-2</v>
      </c>
      <c r="F3" s="81">
        <f>Summary_paper!$F$3</f>
        <v>0</v>
      </c>
      <c r="G3" s="81">
        <f>Summary_paper!$G$3</f>
        <v>2.8571428571428574E-2</v>
      </c>
      <c r="H3" s="81">
        <f>Summary_paper!$H$3</f>
        <v>8.681318681318681E-2</v>
      </c>
      <c r="I3" s="81">
        <f>Summary_paper!$I$3</f>
        <v>0</v>
      </c>
      <c r="J3" s="81">
        <f>Summary_paper!$J$3</f>
        <v>0.23076923076923078</v>
      </c>
      <c r="K3" s="81">
        <f>Summary_paper!$K$3</f>
        <v>0.2010967652367068</v>
      </c>
      <c r="L3" s="81">
        <f>Summary_paper!$L$3</f>
        <v>2.1241149521032902E-2</v>
      </c>
      <c r="M3" s="81">
        <f>Summary_paper!$M$3</f>
        <v>5.483826183534652E-2</v>
      </c>
      <c r="N3" s="81">
        <f>Summary_paper!$N$3</f>
        <v>0.23372206025267264</v>
      </c>
    </row>
    <row r="4" spans="1:14">
      <c r="A4" t="str">
        <f>Summary_paper!$A$4</f>
        <v>Team-A</v>
      </c>
      <c r="B4" t="str">
        <f>Summary_paper!$B$4</f>
        <v>sprint 4</v>
      </c>
      <c r="C4" s="81">
        <f>Summary_paper!$C$4</f>
        <v>0.47299999999999998</v>
      </c>
      <c r="D4" s="81">
        <f>Summary_paper!$D$4</f>
        <v>0.69199999999999995</v>
      </c>
      <c r="E4" s="81">
        <f>Summary_paper!$E$4</f>
        <v>0.41666666666666669</v>
      </c>
      <c r="F4" s="81">
        <f>Summary_paper!$F$4</f>
        <v>0.31666666666666665</v>
      </c>
      <c r="G4" s="81">
        <f>Summary_paper!$G$4</f>
        <v>0.62222222222222223</v>
      </c>
      <c r="H4" s="81">
        <f>Summary_paper!$H$4</f>
        <v>0.40259740259740262</v>
      </c>
      <c r="I4" s="81">
        <f>Summary_paper!$I$4</f>
        <v>0.21428571428571427</v>
      </c>
      <c r="J4" s="81">
        <f>Summary_paper!$J$4</f>
        <v>0</v>
      </c>
      <c r="K4" s="81">
        <f>Summary_paper!$K$4</f>
        <v>0.39182346317053268</v>
      </c>
      <c r="L4" s="81">
        <f>Summary_paper!$L$4</f>
        <v>2.6996591866717452E-2</v>
      </c>
      <c r="M4" s="81">
        <f>Summary_paper!$M$4</f>
        <v>0.27179303607251715</v>
      </c>
      <c r="N4" s="81">
        <f>Summary_paper!$N$4</f>
        <v>0.4458912231245945</v>
      </c>
    </row>
    <row r="5" spans="1:14">
      <c r="A5" t="str">
        <f>Summary_paper!$A$5</f>
        <v>Team-A</v>
      </c>
      <c r="B5" t="str">
        <f>Summary_paper!$B$5</f>
        <v>sprint 5</v>
      </c>
      <c r="C5" s="81">
        <f>Summary_paper!$C$5</f>
        <v>0.54500000000000004</v>
      </c>
      <c r="D5" s="81">
        <f>Summary_paper!$D$5</f>
        <v>0.76200000000000001</v>
      </c>
      <c r="E5" s="81">
        <f>Summary_paper!$E$5</f>
        <v>0.59259740259740268</v>
      </c>
      <c r="F5" s="81">
        <f>Summary_paper!$F$5</f>
        <v>0.4</v>
      </c>
      <c r="G5" s="81">
        <f>Summary_paper!$G$5</f>
        <v>0.69714285714285718</v>
      </c>
      <c r="H5" s="81">
        <f>Summary_paper!$H$5</f>
        <v>0.80952380952380953</v>
      </c>
      <c r="I5" s="81">
        <f>Summary_paper!$I$5</f>
        <v>0</v>
      </c>
      <c r="J5" s="81">
        <f>Summary_paper!$J$5</f>
        <v>0.11904761904761904</v>
      </c>
      <c r="K5" s="81">
        <f>Summary_paper!$K$5</f>
        <v>0.30804140686968584</v>
      </c>
      <c r="L5" s="81">
        <f>Summary_paper!$L$5</f>
        <v>1.757081036577406E-3</v>
      </c>
      <c r="M5" s="81">
        <f>Summary_paper!$M$5</f>
        <v>0.21531773045372843</v>
      </c>
      <c r="N5" s="81">
        <f>Summary_paper!$N$5</f>
        <v>0.37325421448437301</v>
      </c>
    </row>
    <row r="6" spans="1:14">
      <c r="A6" t="str">
        <f>Summary_paper!$A$6</f>
        <v>Team-A</v>
      </c>
      <c r="B6" t="str">
        <f>Summary_paper!$B$6</f>
        <v>sprint 6</v>
      </c>
      <c r="C6" s="81">
        <f>Summary_paper!$C$6</f>
        <v>0.61299999999999999</v>
      </c>
      <c r="D6" s="81">
        <f>Summary_paper!$D$6</f>
        <v>0.80700000000000005</v>
      </c>
      <c r="E6" s="81">
        <f>Summary_paper!$E$6</f>
        <v>0.43231292517006803</v>
      </c>
      <c r="F6" s="81">
        <f>Summary_paper!$F$6</f>
        <v>0.40476190476190471</v>
      </c>
      <c r="G6" s="81">
        <f>Summary_paper!$G$6</f>
        <v>0.65850340136054419</v>
      </c>
      <c r="H6" s="81">
        <f>Summary_paper!$H$6</f>
        <v>0.88059701492537312</v>
      </c>
      <c r="I6" s="81">
        <f>Summary_paper!$I$6</f>
        <v>0</v>
      </c>
      <c r="J6" s="81">
        <f>Summary_paper!$J$6</f>
        <v>0</v>
      </c>
      <c r="K6" s="81">
        <f>Summary_paper!$K$6</f>
        <v>0.27090668520553474</v>
      </c>
      <c r="L6" s="81">
        <f>Summary_paper!$L$6</f>
        <v>1.2782848556883676E-2</v>
      </c>
      <c r="M6" s="81">
        <f>Summary_paper!$M$6</f>
        <v>0.13612612410576125</v>
      </c>
      <c r="N6" s="81">
        <f>Summary_paper!$N$6</f>
        <v>0.38871820172979521</v>
      </c>
    </row>
    <row r="7" spans="1:14">
      <c r="A7" t="str">
        <f>Summary_paper!$A$9</f>
        <v>Team-B</v>
      </c>
      <c r="B7" t="str">
        <f>Summary_paper!$B$9</f>
        <v>sprint 2</v>
      </c>
      <c r="C7" s="81">
        <f>Summary_paper!$C$9</f>
        <v>0</v>
      </c>
      <c r="D7" s="81">
        <f>Summary_paper!$D$9</f>
        <v>0.35099999999999998</v>
      </c>
      <c r="E7" s="81">
        <f>Summary_paper!$E$9</f>
        <v>0</v>
      </c>
      <c r="F7" s="81">
        <f>Summary_paper!$F$9</f>
        <v>0.25428571428571428</v>
      </c>
      <c r="G7" s="81">
        <f>Summary_paper!$G$9</f>
        <v>0.25428571428571428</v>
      </c>
      <c r="H7" s="81">
        <f>Summary_paper!$H$9</f>
        <v>0.14545454545454545</v>
      </c>
      <c r="I7" s="81">
        <f>Summary_paper!$I$9</f>
        <v>0.26666666666666666</v>
      </c>
      <c r="J7" s="81">
        <f>Summary_paper!$J$9</f>
        <v>0</v>
      </c>
      <c r="K7" s="81">
        <f>Summary_paper!$K$9</f>
        <v>5.621317766607211E-2</v>
      </c>
      <c r="L7" s="81">
        <f>Summary_paper!$L$9</f>
        <v>1.6215339711366954E-2</v>
      </c>
      <c r="M7" s="81">
        <f>Summary_paper!$M$9</f>
        <v>0.11391276147235285</v>
      </c>
      <c r="N7" s="81">
        <f>Summary_paper!$N$9</f>
        <v>0.31989261841702343</v>
      </c>
    </row>
    <row r="8" spans="1:14">
      <c r="A8" t="str">
        <f>Summary_paper!$A$10</f>
        <v>Team-B</v>
      </c>
      <c r="B8" t="str">
        <f>Summary_paper!$B$10</f>
        <v>sprint 3</v>
      </c>
      <c r="C8" s="81">
        <f>Summary_paper!$C$10</f>
        <v>1.9E-2</v>
      </c>
      <c r="D8" s="81">
        <f>Summary_paper!$D$10</f>
        <v>0.36399999999999999</v>
      </c>
      <c r="E8" s="81">
        <f>Summary_paper!$E$10</f>
        <v>4.6153846153846156E-2</v>
      </c>
      <c r="F8" s="81">
        <f>Summary_paper!$F$10</f>
        <v>0.36153846153846148</v>
      </c>
      <c r="G8" s="81">
        <f>Summary_paper!$G$10</f>
        <v>0.37692307692307692</v>
      </c>
      <c r="H8" s="81">
        <f>Summary_paper!$H$10</f>
        <v>0</v>
      </c>
      <c r="I8" s="81">
        <f>Summary_paper!$I$10</f>
        <v>0.45081967213114754</v>
      </c>
      <c r="J8" s="81">
        <f>Summary_paper!$J$10</f>
        <v>0.29850746268656714</v>
      </c>
      <c r="K8" s="81">
        <f>Summary_paper!$K$10</f>
        <v>0.14183051190566578</v>
      </c>
      <c r="L8" s="81">
        <f>Summary_paper!$L$10</f>
        <v>1.2019534907259813E-2</v>
      </c>
      <c r="M8" s="81">
        <f>Summary_paper!$M$10</f>
        <v>9.8243882689339188E-2</v>
      </c>
      <c r="N8" s="81">
        <f>Summary_paper!$N$10</f>
        <v>0.18250714846023422</v>
      </c>
    </row>
    <row r="9" spans="1:14">
      <c r="A9" t="str">
        <f>Summary_paper!$A$11</f>
        <v>Team-B</v>
      </c>
      <c r="B9" t="str">
        <f>Summary_paper!$B$11</f>
        <v>sprint 4</v>
      </c>
      <c r="C9" s="81">
        <f>Summary_paper!$C$11</f>
        <v>0.35399999999999998</v>
      </c>
      <c r="D9" s="81">
        <f>Summary_paper!$D$11</f>
        <v>0.41399999999999998</v>
      </c>
      <c r="E9" s="81">
        <f>Summary_paper!$E$11</f>
        <v>0.06</v>
      </c>
      <c r="F9" s="81">
        <f>Summary_paper!$F$11</f>
        <v>0.02</v>
      </c>
      <c r="G9" s="81">
        <f>Summary_paper!$G$11</f>
        <v>0.08</v>
      </c>
      <c r="H9" s="81">
        <f>Summary_paper!$H$11</f>
        <v>0.56756756756756754</v>
      </c>
      <c r="I9" s="81">
        <f>Summary_paper!$I$11</f>
        <v>0.41269841269841268</v>
      </c>
      <c r="J9" s="81">
        <f>Summary_paper!$J$11</f>
        <v>0.21621621621621623</v>
      </c>
      <c r="K9" s="81">
        <f>Summary_paper!$K$11</f>
        <v>0.18192404581966815</v>
      </c>
      <c r="L9" s="81">
        <f>Summary_paper!$L$11</f>
        <v>2.4418936261229145E-2</v>
      </c>
      <c r="M9" s="81">
        <f>Summary_paper!$M$11</f>
        <v>0.18911307571652644</v>
      </c>
      <c r="N9" s="81">
        <f>Summary_paper!$N$11</f>
        <v>0.37786967061172111</v>
      </c>
    </row>
    <row r="10" spans="1:14">
      <c r="A10" t="str">
        <f>Summary_paper!$A$12</f>
        <v>Team-B</v>
      </c>
      <c r="B10" t="str">
        <f>Summary_paper!$B$12</f>
        <v>sprint 5</v>
      </c>
      <c r="C10" s="81">
        <f>Summary_paper!$C$12</f>
        <v>0.48899999999999999</v>
      </c>
      <c r="D10" s="81">
        <f>Summary_paper!$D$12</f>
        <v>0.438</v>
      </c>
      <c r="E10" s="81">
        <f>Summary_paper!$E$12</f>
        <v>0</v>
      </c>
      <c r="F10" s="81">
        <f>Summary_paper!$F$12</f>
        <v>0.96666666666666679</v>
      </c>
      <c r="G10" s="81">
        <f>Summary_paper!$G$12</f>
        <v>0.96666666666666679</v>
      </c>
      <c r="H10" s="81">
        <f>Summary_paper!$H$12</f>
        <v>0.8</v>
      </c>
      <c r="I10" s="81">
        <f>Summary_paper!$I$12</f>
        <v>0</v>
      </c>
      <c r="J10" s="81">
        <f>Summary_paper!$J$12</f>
        <v>0.31707317073170732</v>
      </c>
      <c r="K10" s="81">
        <f>Summary_paper!$K$12</f>
        <v>0.25268573157815083</v>
      </c>
      <c r="L10" s="81">
        <f>Summary_paper!$L$12</f>
        <v>1.3755347391298351E-3</v>
      </c>
      <c r="M10" s="81">
        <f>Summary_paper!$M$12</f>
        <v>0.15041472372384765</v>
      </c>
      <c r="N10" s="81">
        <f>Summary_paper!$N$12</f>
        <v>0.3317789790781166</v>
      </c>
    </row>
    <row r="11" spans="1:14">
      <c r="A11" t="str">
        <f>Summary_paper!$A$13</f>
        <v>Team-B</v>
      </c>
      <c r="B11" t="str">
        <f>Summary_paper!$B$13</f>
        <v>sprint 6</v>
      </c>
      <c r="C11" s="81">
        <f>Summary_paper!$C$13</f>
        <v>0.57199999999999995</v>
      </c>
      <c r="D11" s="81">
        <f>Summary_paper!$D$13</f>
        <v>0.48599999999999999</v>
      </c>
      <c r="E11" s="81">
        <f>Summary_paper!$E$13</f>
        <v>0</v>
      </c>
      <c r="F11" s="81">
        <f>Summary_paper!$F$13</f>
        <v>0</v>
      </c>
      <c r="G11" s="81">
        <f>Summary_paper!$G$13</f>
        <v>0</v>
      </c>
      <c r="H11" s="81">
        <f>Summary_paper!$H$13</f>
        <v>0.82978723404255317</v>
      </c>
      <c r="I11" s="81">
        <f>Summary_paper!$I$13</f>
        <v>0</v>
      </c>
      <c r="J11" s="81">
        <f>Summary_paper!$J$13</f>
        <v>0</v>
      </c>
      <c r="K11" s="81">
        <f>Summary_paper!$K$13</f>
        <v>0.24855890619789447</v>
      </c>
      <c r="L11" s="81">
        <f>Summary_paper!$L$13</f>
        <v>0</v>
      </c>
      <c r="M11" s="81">
        <f>Summary_paper!$M$13</f>
        <v>0.15977085417559916</v>
      </c>
      <c r="N11" s="81">
        <f>Summary_paper!$N$13</f>
        <v>0.39177504644847794</v>
      </c>
    </row>
    <row r="12" spans="1:14">
      <c r="A12" t="str">
        <f>Summary_paper!$A$16</f>
        <v>Team-C</v>
      </c>
      <c r="B12" t="str">
        <f>Summary_paper!$B$16</f>
        <v>sprint 2</v>
      </c>
      <c r="C12" s="81">
        <f>Summary_paper!$C$16</f>
        <v>0.45800000000000002</v>
      </c>
      <c r="D12" s="81">
        <f>Summary_paper!$D$16</f>
        <v>0.67300000000000004</v>
      </c>
      <c r="E12" s="81">
        <f>Summary_paper!$E$16</f>
        <v>0.04</v>
      </c>
      <c r="F12" s="81">
        <f>Summary_paper!$F$16</f>
        <v>0.17</v>
      </c>
      <c r="G12" s="81">
        <f>Summary_paper!$G$16</f>
        <v>0.17</v>
      </c>
      <c r="H12" s="81">
        <f>Summary_paper!$H$16</f>
        <v>0.36538461538461536</v>
      </c>
      <c r="I12" s="81">
        <f>Summary_paper!$I$16</f>
        <v>5.4545454545454543E-2</v>
      </c>
      <c r="J12" s="81">
        <f>Summary_paper!$J$16</f>
        <v>0</v>
      </c>
      <c r="K12" s="81">
        <f>Summary_paper!$K$16</f>
        <v>0.21451258245785487</v>
      </c>
      <c r="L12" s="81">
        <f>Summary_paper!$L$16</f>
        <v>1.2826777424871733E-2</v>
      </c>
      <c r="M12" s="81">
        <f>Summary_paper!$M$16</f>
        <v>0.14341558758856585</v>
      </c>
      <c r="N12" s="81">
        <f>Summary_paper!$N$16</f>
        <v>0.33663164752829949</v>
      </c>
    </row>
    <row r="13" spans="1:14">
      <c r="A13" t="str">
        <f>Summary_paper!$A$17</f>
        <v>Team-C</v>
      </c>
      <c r="B13" t="str">
        <f>Summary_paper!$B$17</f>
        <v>sprint 3</v>
      </c>
      <c r="C13" s="81">
        <f>Summary_paper!$C$17</f>
        <v>0.61399999999999999</v>
      </c>
      <c r="D13" s="81">
        <f>Summary_paper!$D$17</f>
        <v>0.82499999999999996</v>
      </c>
      <c r="E13" s="81">
        <f>Summary_paper!$E$17</f>
        <v>0.45304761904761903</v>
      </c>
      <c r="F13" s="81">
        <f>Summary_paper!$F$17</f>
        <v>0.16190476190476191</v>
      </c>
      <c r="G13" s="81">
        <f>Summary_paper!$G$17</f>
        <v>0.52571428571428569</v>
      </c>
      <c r="H13" s="81">
        <f>Summary_paper!$H$17</f>
        <v>0.71698113207547165</v>
      </c>
      <c r="I13" s="81">
        <f>Summary_paper!$I$17</f>
        <v>0</v>
      </c>
      <c r="J13" s="81">
        <f>Summary_paper!$J$17</f>
        <v>3.7735849056603772E-2</v>
      </c>
      <c r="K13" s="81">
        <f>Summary_paper!$K$17</f>
        <v>0.29683859075574726</v>
      </c>
      <c r="L13" s="81">
        <f>Summary_paper!$L$17</f>
        <v>1.072351870529451E-2</v>
      </c>
      <c r="M13" s="81">
        <f>Summary_paper!$M$17</f>
        <v>0.12963864640211456</v>
      </c>
      <c r="N13" s="81">
        <f>Summary_paper!$N$17</f>
        <v>0.2918536036819348</v>
      </c>
    </row>
    <row r="14" spans="1:14">
      <c r="A14" t="str">
        <f>Summary_paper!$A$18</f>
        <v>Team-C</v>
      </c>
      <c r="B14" t="str">
        <f>Summary_paper!$B$18</f>
        <v>sprint 4</v>
      </c>
      <c r="C14" s="81">
        <f>Summary_paper!$C$18</f>
        <v>0.68899999999999995</v>
      </c>
      <c r="D14" s="81">
        <f>Summary_paper!$D$18</f>
        <v>0.86399999999999999</v>
      </c>
      <c r="E14" s="81">
        <f>Summary_paper!$E$18</f>
        <v>0.41775510204081634</v>
      </c>
      <c r="F14" s="81">
        <f>Summary_paper!$F$18</f>
        <v>0.58690476190476193</v>
      </c>
      <c r="G14" s="81">
        <f>Summary_paper!$G$18</f>
        <v>0.70204081632653048</v>
      </c>
      <c r="H14" s="81">
        <f>Summary_paper!$H$18</f>
        <v>0.5859375</v>
      </c>
      <c r="I14" s="81">
        <f>Summary_paper!$I$18</f>
        <v>0</v>
      </c>
      <c r="J14" s="81">
        <f>Summary_paper!$J$18</f>
        <v>1.4925373134328358E-2</v>
      </c>
      <c r="K14" s="81">
        <f>Summary_paper!$K$18</f>
        <v>0.26282760194498583</v>
      </c>
      <c r="L14" s="81">
        <f>Summary_paper!$L$18</f>
        <v>2.1064827005108221E-2</v>
      </c>
      <c r="M14" s="81">
        <f>Summary_paper!$M$18</f>
        <v>0.18541436270121309</v>
      </c>
      <c r="N14" s="81">
        <f>Summary_paper!$N$18</f>
        <v>0.35463513964224813</v>
      </c>
    </row>
    <row r="15" spans="1:14">
      <c r="A15" t="str">
        <f>Summary_paper!$A$19</f>
        <v>Team-C</v>
      </c>
      <c r="B15" t="str">
        <f>Summary_paper!$B$19</f>
        <v>sprint 5</v>
      </c>
      <c r="C15" s="81">
        <f>Summary_paper!$C$19</f>
        <v>0.72899999999999998</v>
      </c>
      <c r="D15" s="81">
        <f>Summary_paper!$D$19</f>
        <v>0.84199999999999997</v>
      </c>
      <c r="E15" s="81">
        <f>Summary_paper!$E$19</f>
        <v>0.33061224489795915</v>
      </c>
      <c r="F15" s="81">
        <f>Summary_paper!$F$19</f>
        <v>0.59523809523809512</v>
      </c>
      <c r="G15" s="81">
        <f>Summary_paper!$G$19</f>
        <v>0.64965986394557818</v>
      </c>
      <c r="H15" s="81">
        <f>Summary_paper!$H$19</f>
        <v>0.58139534883720934</v>
      </c>
      <c r="I15" s="81">
        <f>Summary_paper!$I$19</f>
        <v>0.25862068965517243</v>
      </c>
      <c r="J15" s="81">
        <f>Summary_paper!$J$19</f>
        <v>0.27906976744186046</v>
      </c>
      <c r="K15" s="81">
        <f>Summary_paper!$K$19</f>
        <v>0.26277747438080246</v>
      </c>
      <c r="L15" s="81">
        <f>Summary_paper!$L$19</f>
        <v>2.9286731557925633E-2</v>
      </c>
      <c r="M15" s="81">
        <f>Summary_paper!$M$19</f>
        <v>0.184206581215801</v>
      </c>
      <c r="N15" s="81">
        <f>Summary_paper!$N$19</f>
        <v>0.3547067578999229</v>
      </c>
    </row>
    <row r="16" spans="1:14">
      <c r="A16" t="str">
        <f>Summary_paper!$A$20</f>
        <v>Team-C</v>
      </c>
      <c r="B16" t="str">
        <f>Summary_paper!$B$20</f>
        <v>sprint 6</v>
      </c>
      <c r="C16" s="81">
        <f>Summary_paper!$C$20</f>
        <v>0.79900000000000004</v>
      </c>
      <c r="D16" s="81">
        <f>Summary_paper!$D$20</f>
        <v>0.86299999999999999</v>
      </c>
      <c r="E16" s="81">
        <f>Summary_paper!$E$20</f>
        <v>0.51984126984126988</v>
      </c>
      <c r="F16" s="81">
        <f>Summary_paper!$F$20</f>
        <v>0.65873015873015861</v>
      </c>
      <c r="G16" s="81">
        <f>Summary_paper!$G$20</f>
        <v>0.79894179894179895</v>
      </c>
      <c r="H16" s="81">
        <f>Summary_paper!$H$20</f>
        <v>1</v>
      </c>
      <c r="I16" s="81">
        <f>Summary_paper!$I$20</f>
        <v>0</v>
      </c>
      <c r="J16" s="81">
        <f>Summary_paper!$J$20</f>
        <v>0.51851851851851849</v>
      </c>
      <c r="K16" s="81">
        <f>Summary_paper!$K$20</f>
        <v>0.2563959680015851</v>
      </c>
      <c r="L16" s="81">
        <f>Summary_paper!$L$20</f>
        <v>2.8151340284485474E-2</v>
      </c>
      <c r="M16" s="81">
        <f>Summary_paper!$M$20</f>
        <v>0.19687363267867031</v>
      </c>
      <c r="N16" s="81">
        <f>Summary_paper!$N$20</f>
        <v>0.43252759409234715</v>
      </c>
    </row>
    <row r="17" spans="1:14">
      <c r="A17" t="str">
        <f>Summary_paper!$A$23</f>
        <v>Team-D</v>
      </c>
      <c r="B17" t="str">
        <f>Summary_paper!$B$23</f>
        <v>sprint 2</v>
      </c>
      <c r="C17" s="81">
        <f>Summary_paper!$C$23</f>
        <v>0.109</v>
      </c>
      <c r="D17" s="81">
        <f>Summary_paper!$D$23</f>
        <v>0.67300000000000004</v>
      </c>
      <c r="E17" s="81">
        <f>Summary_paper!$E$23</f>
        <v>3.0769230769230771E-2</v>
      </c>
      <c r="F17" s="81">
        <f>Summary_paper!$F$23</f>
        <v>0.84031746031746035</v>
      </c>
      <c r="G17" s="81">
        <f>Summary_paper!$G$23</f>
        <v>0.82108669108669119</v>
      </c>
      <c r="H17" s="81">
        <f>Summary_paper!$H$23</f>
        <v>0.85185185185185186</v>
      </c>
      <c r="I17" s="81">
        <f>Summary_paper!$I$23</f>
        <v>0.16923076923076924</v>
      </c>
      <c r="J17" s="81">
        <f>Summary_paper!$J$23</f>
        <v>3.7037037037037035E-2</v>
      </c>
      <c r="K17" s="81">
        <f>Summary_paper!$K$23</f>
        <v>0.20147913365029002</v>
      </c>
      <c r="L17" s="81">
        <f>Summary_paper!$L$23</f>
        <v>0.17221341785525673</v>
      </c>
      <c r="M17" s="81">
        <f>Summary_paper!$M$23</f>
        <v>0.30610142630744852</v>
      </c>
      <c r="N17" s="81">
        <f>Summary_paper!$N$23</f>
        <v>0.44915478077126314</v>
      </c>
    </row>
    <row r="18" spans="1:14">
      <c r="A18" t="str">
        <f>Summary_paper!$A$24</f>
        <v>Team-D</v>
      </c>
      <c r="B18" t="str">
        <f>Summary_paper!$B$24</f>
        <v>sprint 3</v>
      </c>
      <c r="C18" s="81">
        <f>Summary_paper!$C$24</f>
        <v>0.217</v>
      </c>
      <c r="D18" s="81">
        <f>Summary_paper!$D$24</f>
        <v>0.68200000000000005</v>
      </c>
      <c r="E18" s="81">
        <f>Summary_paper!$E$24</f>
        <v>0.3833333333333333</v>
      </c>
      <c r="F18" s="81">
        <f>Summary_paper!$F$24</f>
        <v>0.76666666666666672</v>
      </c>
      <c r="G18" s="81">
        <f>Summary_paper!$G$24</f>
        <v>0.86666666666666681</v>
      </c>
      <c r="H18" s="81">
        <f>Summary_paper!$H$24</f>
        <v>0.38235294117647056</v>
      </c>
      <c r="I18" s="81">
        <f>Summary_paper!$I$24</f>
        <v>0</v>
      </c>
      <c r="J18" s="81">
        <f>Summary_paper!$J$24</f>
        <v>8.8235294117647065E-2</v>
      </c>
      <c r="K18" s="81">
        <f>Summary_paper!$K$24</f>
        <v>0.15514597874918234</v>
      </c>
      <c r="L18" s="81">
        <f>Summary_paper!$L$24</f>
        <v>0.15466349298251247</v>
      </c>
      <c r="M18" s="81">
        <f>Summary_paper!$M$24</f>
        <v>0.19653253562353246</v>
      </c>
      <c r="N18" s="81">
        <f>Summary_paper!$N$24</f>
        <v>0.30005253733903731</v>
      </c>
    </row>
    <row r="19" spans="1:14">
      <c r="A19" t="str">
        <f>Summary_paper!$A$25</f>
        <v>Team-D</v>
      </c>
      <c r="B19" t="str">
        <f>Summary_paper!$B$25</f>
        <v>sprint 4</v>
      </c>
      <c r="C19" s="81">
        <f>Summary_paper!$C$25</f>
        <v>0.31900000000000001</v>
      </c>
      <c r="D19" s="81">
        <f>Summary_paper!$D$25</f>
        <v>0.70599999999999996</v>
      </c>
      <c r="E19" s="81">
        <f>Summary_paper!$E$25</f>
        <v>0.47727272727272735</v>
      </c>
      <c r="F19" s="81">
        <f>Summary_paper!$F$25</f>
        <v>0.63636363636363646</v>
      </c>
      <c r="G19" s="81">
        <f>Summary_paper!$G$25</f>
        <v>0.73030303030303034</v>
      </c>
      <c r="H19" s="81">
        <f>Summary_paper!$H$25</f>
        <v>0.35087719298245612</v>
      </c>
      <c r="I19" s="81">
        <f>Summary_paper!$I$25</f>
        <v>8.0645161290322578E-2</v>
      </c>
      <c r="J19" s="81">
        <f>Summary_paper!$J$25</f>
        <v>3.5087719298245612E-2</v>
      </c>
      <c r="K19" s="81">
        <f>Summary_paper!$K$25</f>
        <v>0.21900734132945091</v>
      </c>
      <c r="L19" s="81">
        <f>Summary_paper!$L$25</f>
        <v>3.8555460547094599E-2</v>
      </c>
      <c r="M19" s="81">
        <f>Summary_paper!$M$25</f>
        <v>0.10284023942132145</v>
      </c>
      <c r="N19" s="81">
        <f>Summary_paper!$N$25</f>
        <v>0.35936308382057269</v>
      </c>
    </row>
    <row r="20" spans="1:14">
      <c r="A20" t="str">
        <f>Summary_paper!$A$26</f>
        <v>Team-D</v>
      </c>
      <c r="B20" t="str">
        <f>Summary_paper!$B$26</f>
        <v>sprint 5</v>
      </c>
      <c r="C20" s="81">
        <f>Summary_paper!$C$26</f>
        <v>0.38600000000000001</v>
      </c>
      <c r="D20" s="81">
        <f>Summary_paper!$D$26</f>
        <v>0.69699999999999995</v>
      </c>
      <c r="E20" s="81">
        <f>Summary_paper!$E$26</f>
        <v>0.33558441558441554</v>
      </c>
      <c r="F20" s="81">
        <f>Summary_paper!$F$26</f>
        <v>0.77500000000000002</v>
      </c>
      <c r="G20" s="81">
        <f>Summary_paper!$G$26</f>
        <v>0.83333333333333326</v>
      </c>
      <c r="H20" s="81">
        <f>Summary_paper!$H$26</f>
        <v>1</v>
      </c>
      <c r="I20" s="81">
        <f>Summary_paper!$I$26</f>
        <v>0</v>
      </c>
      <c r="J20" s="81">
        <f>Summary_paper!$J$26</f>
        <v>0.13953488372093023</v>
      </c>
      <c r="K20" s="81">
        <f>Summary_paper!$K$26</f>
        <v>0.19415211497536658</v>
      </c>
      <c r="L20" s="81">
        <f>Summary_paper!$L$26</f>
        <v>4.2999154592892753E-2</v>
      </c>
      <c r="M20" s="81">
        <f>Summary_paper!$M$26</f>
        <v>0.12287555024341895</v>
      </c>
      <c r="N20" s="81">
        <f>Summary_paper!$N$26</f>
        <v>0.35215578812348775</v>
      </c>
    </row>
    <row r="21" spans="1:14">
      <c r="A21" t="str">
        <f>Summary_paper!$A$27</f>
        <v>Team-D</v>
      </c>
      <c r="B21" t="str">
        <f>Summary_paper!$B$27</f>
        <v>sprint 6</v>
      </c>
      <c r="C21" s="81">
        <f>Summary_paper!$C$27</f>
        <v>0.56799999999999995</v>
      </c>
      <c r="D21" s="81">
        <f>Summary_paper!$D$27</f>
        <v>0.73399999999999999</v>
      </c>
      <c r="E21" s="81">
        <f>Summary_paper!$E$27</f>
        <v>0</v>
      </c>
      <c r="F21" s="81">
        <f>Summary_paper!$F$27</f>
        <v>0.89610389610389618</v>
      </c>
      <c r="G21" s="81">
        <f>Summary_paper!$G$27</f>
        <v>0.89610389610389618</v>
      </c>
      <c r="H21" s="81">
        <f>Summary_paper!$H$27</f>
        <v>0.95588235294117652</v>
      </c>
      <c r="I21" s="81">
        <f>Summary_paper!$I$27</f>
        <v>0</v>
      </c>
      <c r="J21" s="81">
        <f>Summary_paper!$J$27</f>
        <v>0</v>
      </c>
      <c r="K21" s="81">
        <f>Summary_paper!$K$27</f>
        <v>0.24732229108934697</v>
      </c>
      <c r="L21" s="81">
        <f>Summary_paper!$L$27</f>
        <v>4.4704870292414912E-2</v>
      </c>
      <c r="M21" s="81">
        <f>Summary_paper!$M$27</f>
        <v>0.1277332374364506</v>
      </c>
      <c r="N21" s="81">
        <f>Summary_paper!$N$27</f>
        <v>0.29897263413223829</v>
      </c>
    </row>
    <row r="22" spans="1:14">
      <c r="A22" t="str">
        <f>Summary_paper!$A$30</f>
        <v>Team-E</v>
      </c>
      <c r="B22" t="str">
        <f>Summary_paper!$B$30</f>
        <v>sprint 2</v>
      </c>
      <c r="C22" s="81">
        <f>Summary_paper!$C$30</f>
        <v>0.127</v>
      </c>
      <c r="D22" s="81">
        <f>Summary_paper!$D$30</f>
        <v>0.42199999999999999</v>
      </c>
      <c r="E22" s="81">
        <f>Summary_paper!$E$30</f>
        <v>0</v>
      </c>
      <c r="F22" s="81">
        <f>Summary_paper!$F$30</f>
        <v>0</v>
      </c>
      <c r="G22" s="81">
        <f>Summary_paper!$G$30</f>
        <v>0</v>
      </c>
      <c r="H22" s="81">
        <f>Summary_paper!$H$30</f>
        <v>0.32258064516129031</v>
      </c>
      <c r="I22" s="81">
        <f>Summary_paper!$I$30</f>
        <v>0</v>
      </c>
      <c r="J22" s="81">
        <f>Summary_paper!$J$30</f>
        <v>0</v>
      </c>
      <c r="K22" s="81">
        <f>Summary_paper!$K$30</f>
        <v>0.21269939418030323</v>
      </c>
      <c r="L22" s="81">
        <f>Summary_paper!$L$30</f>
        <v>1.1336115834492703E-2</v>
      </c>
      <c r="M22" s="81">
        <f>Summary_paper!$M$30</f>
        <v>0.20261466775611156</v>
      </c>
      <c r="N22" s="81">
        <f>Summary_paper!$N$30</f>
        <v>0.32815847006602922</v>
      </c>
    </row>
    <row r="23" spans="1:14">
      <c r="A23" t="str">
        <f>Summary_paper!$A$31</f>
        <v>Team-E</v>
      </c>
      <c r="B23" t="str">
        <f>Summary_paper!$B$31</f>
        <v>sprint 3</v>
      </c>
      <c r="C23" s="81">
        <f>Summary_paper!$C$31</f>
        <v>0.47899999999999998</v>
      </c>
      <c r="D23" s="81">
        <f>Summary_paper!$D$31</f>
        <v>0.45900000000000002</v>
      </c>
      <c r="E23" s="81">
        <f>Summary_paper!$E$31</f>
        <v>0</v>
      </c>
      <c r="F23" s="81">
        <f>Summary_paper!$F$31</f>
        <v>0</v>
      </c>
      <c r="G23" s="81">
        <f>Summary_paper!$G$31</f>
        <v>0</v>
      </c>
      <c r="H23" s="81">
        <f>Summary_paper!$H$31</f>
        <v>7.4999999999999997E-2</v>
      </c>
      <c r="I23" s="81">
        <f>Summary_paper!$I$31</f>
        <v>0.43661971830985913</v>
      </c>
      <c r="J23" s="81">
        <f>Summary_paper!$J$31</f>
        <v>0.2</v>
      </c>
      <c r="K23" s="81">
        <f>Summary_paper!$K$31</f>
        <v>0.22811009969657564</v>
      </c>
      <c r="L23" s="81">
        <f>Summary_paper!$L$31</f>
        <v>3.1064875018060975E-2</v>
      </c>
      <c r="M23" s="81">
        <f>Summary_paper!$M$31</f>
        <v>0.24231806579010731</v>
      </c>
      <c r="N23" s="81">
        <f>Summary_paper!$N$31</f>
        <v>0.55441169387853284</v>
      </c>
    </row>
    <row r="24" spans="1:14">
      <c r="A24" t="str">
        <f>Summary_paper!$A$32</f>
        <v>Team-E</v>
      </c>
      <c r="B24" t="str">
        <f>Summary_paper!$B$32</f>
        <v>sprint 4</v>
      </c>
      <c r="C24" s="81">
        <f>Summary_paper!$C$32</f>
        <v>0.58099999999999996</v>
      </c>
      <c r="D24" s="81">
        <f>Summary_paper!$D$32</f>
        <v>0.46500000000000002</v>
      </c>
      <c r="E24" s="81">
        <f>Summary_paper!$E$32</f>
        <v>2.3333333333333331E-2</v>
      </c>
      <c r="F24" s="81">
        <f>Summary_paper!$F$32</f>
        <v>0.88888888888888884</v>
      </c>
      <c r="G24" s="81">
        <f>Summary_paper!$G$32</f>
        <v>0.88888888888888884</v>
      </c>
      <c r="H24" s="81">
        <f>Summary_paper!$H$32</f>
        <v>0.85915492957746475</v>
      </c>
      <c r="I24" s="81">
        <f>Summary_paper!$I$32</f>
        <v>0.28282828282828282</v>
      </c>
      <c r="J24" s="81">
        <f>Summary_paper!$J$32</f>
        <v>0.43661971830985913</v>
      </c>
      <c r="K24" s="81">
        <f>Summary_paper!$K$32</f>
        <v>0.25736599219027417</v>
      </c>
      <c r="L24" s="81">
        <f>Summary_paper!$L$32</f>
        <v>3.0504164912367685E-2</v>
      </c>
      <c r="M24" s="81">
        <f>Summary_paper!$M$32</f>
        <v>0.23602546003913119</v>
      </c>
      <c r="N24" s="81">
        <f>Summary_paper!$N$32</f>
        <v>0.41719295638606135</v>
      </c>
    </row>
    <row r="25" spans="1:14">
      <c r="A25" t="str">
        <f>Summary_paper!$A$33</f>
        <v>Team-E</v>
      </c>
      <c r="B25" t="str">
        <f>Summary_paper!$B$33</f>
        <v>sprint 5</v>
      </c>
      <c r="C25" s="81">
        <f>Summary_paper!$C$33</f>
        <v>0.621</v>
      </c>
      <c r="D25" s="81">
        <f>Summary_paper!$D$33</f>
        <v>0.80500000000000005</v>
      </c>
      <c r="E25" s="81">
        <f>Summary_paper!$E$33</f>
        <v>2.2727272727272728E-2</v>
      </c>
      <c r="F25" s="81">
        <f>Summary_paper!$F$33</f>
        <v>0.7</v>
      </c>
      <c r="G25" s="81">
        <f>Summary_paper!$G$33</f>
        <v>0.7</v>
      </c>
      <c r="H25" s="81">
        <f>Summary_paper!$H$33</f>
        <v>0.54545454545454541</v>
      </c>
      <c r="I25" s="81">
        <f>Summary_paper!$I$33</f>
        <v>0</v>
      </c>
      <c r="J25" s="81">
        <f>Summary_paper!$J$33</f>
        <v>0.45454545454545453</v>
      </c>
      <c r="K25" s="81">
        <f>Summary_paper!$K$33</f>
        <v>0.2659472880061115</v>
      </c>
      <c r="L25" s="81">
        <f>Summary_paper!$L$33</f>
        <v>8.0213903743315496E-2</v>
      </c>
      <c r="M25" s="81">
        <f>Summary_paper!$M$33</f>
        <v>0.21385069179186811</v>
      </c>
      <c r="N25" s="81">
        <f>Summary_paper!$N$33</f>
        <v>0.49162846956964595</v>
      </c>
    </row>
    <row r="26" spans="1:14">
      <c r="A26" t="str">
        <f>Summary_paper!$A$34</f>
        <v>Team-E</v>
      </c>
      <c r="B26" t="str">
        <f>Summary_paper!$B$34</f>
        <v>sprint 6</v>
      </c>
      <c r="C26" s="81">
        <f>Summary_paper!$C$34</f>
        <v>0.55200000000000005</v>
      </c>
      <c r="D26" s="81">
        <f>Summary_paper!$D$34</f>
        <v>0.79200000000000004</v>
      </c>
      <c r="E26" s="81">
        <f>Summary_paper!$E$34</f>
        <v>3.7037037037037035E-2</v>
      </c>
      <c r="F26" s="81">
        <f>Summary_paper!$F$34</f>
        <v>0.7142857142857143</v>
      </c>
      <c r="G26" s="81">
        <f>Summary_paper!$G$34</f>
        <v>0.73280423280423279</v>
      </c>
      <c r="H26" s="81">
        <f>Summary_paper!$H$34</f>
        <v>0.75757575757575757</v>
      </c>
      <c r="I26" s="81">
        <f>Summary_paper!$I$34</f>
        <v>0</v>
      </c>
      <c r="J26" s="81">
        <f>Summary_paper!$J$34</f>
        <v>0</v>
      </c>
      <c r="K26" s="81">
        <f>Summary_paper!$K$34</f>
        <v>0.14637477982673722</v>
      </c>
      <c r="L26" s="81">
        <f>Summary_paper!$L$34</f>
        <v>8.8680398288939297E-2</v>
      </c>
      <c r="M26" s="81">
        <f>Summary_paper!$M$34</f>
        <v>0.23918904345950612</v>
      </c>
      <c r="N26" s="81">
        <f>Summary_paper!$N$34</f>
        <v>0.4208634386570323</v>
      </c>
    </row>
    <row r="27" spans="1:14">
      <c r="A27" t="str">
        <f>Summary_paper!$A$37</f>
        <v>Team-F</v>
      </c>
      <c r="B27" t="str">
        <f>Summary_paper!$B$37</f>
        <v>sprint 2</v>
      </c>
      <c r="C27" s="81">
        <f>Summary_paper!$C$37</f>
        <v>0.32700000000000001</v>
      </c>
      <c r="D27" s="81">
        <f>Summary_paper!$D$37</f>
        <v>0.69</v>
      </c>
      <c r="E27" s="81">
        <f>Summary_paper!$E$37</f>
        <v>0.26</v>
      </c>
      <c r="F27" s="81">
        <f>Summary_paper!$F$37</f>
        <v>0</v>
      </c>
      <c r="G27" s="81">
        <f>Summary_paper!$G$37</f>
        <v>0.26</v>
      </c>
      <c r="H27" s="81">
        <f>Summary_paper!$H$37</f>
        <v>0.27777777777777779</v>
      </c>
      <c r="I27" s="81">
        <f>Summary_paper!$I$37</f>
        <v>0</v>
      </c>
      <c r="J27" s="81">
        <f>Summary_paper!$J$37</f>
        <v>0</v>
      </c>
      <c r="K27" s="81">
        <f>Summary_paper!$K$37</f>
        <v>0.21748406918525265</v>
      </c>
      <c r="L27" s="81">
        <f>Summary_paper!$L$37</f>
        <v>2.9159080564406008E-2</v>
      </c>
      <c r="M27" s="81">
        <f>Summary_paper!$M$37</f>
        <v>0.24517334243665595</v>
      </c>
      <c r="N27" s="81">
        <f>Summary_paper!$N$37</f>
        <v>0.48996737976027827</v>
      </c>
    </row>
    <row r="28" spans="1:14">
      <c r="A28" t="str">
        <f>Summary_paper!$A$38</f>
        <v>Team-F</v>
      </c>
      <c r="B28" t="str">
        <f>Summary_paper!$B$38</f>
        <v>sprint 3</v>
      </c>
      <c r="C28" s="81">
        <f>Summary_paper!$C$38</f>
        <v>0.36699999999999999</v>
      </c>
      <c r="D28" s="81">
        <f>Summary_paper!$D$38</f>
        <v>0.74299999999999999</v>
      </c>
      <c r="E28" s="81">
        <f>Summary_paper!$E$38</f>
        <v>0.25374149659863943</v>
      </c>
      <c r="F28" s="81">
        <f>Summary_paper!$F$38</f>
        <v>0.31564625850340139</v>
      </c>
      <c r="G28" s="81">
        <f>Summary_paper!$G$38</f>
        <v>0.47142857142857147</v>
      </c>
      <c r="H28" s="81">
        <f>Summary_paper!$H$38</f>
        <v>7.2164948453608241E-2</v>
      </c>
      <c r="I28" s="81">
        <f>Summary_paper!$I$38</f>
        <v>0</v>
      </c>
      <c r="J28" s="81">
        <f>Summary_paper!$J$38</f>
        <v>1.0309278350515464E-2</v>
      </c>
      <c r="K28" s="81">
        <f>Summary_paper!$K$38</f>
        <v>0.199599810899656</v>
      </c>
      <c r="L28" s="81">
        <f>Summary_paper!$L$38</f>
        <v>0</v>
      </c>
      <c r="M28" s="81">
        <f>Summary_paper!$M$38</f>
        <v>0.23401167584682872</v>
      </c>
      <c r="N28" s="81">
        <f>Summary_paper!$N$38</f>
        <v>0.47599415108238069</v>
      </c>
    </row>
    <row r="29" spans="1:14">
      <c r="A29" t="str">
        <f>Summary_paper!$A$39</f>
        <v>Team-F</v>
      </c>
      <c r="B29" t="str">
        <f>Summary_paper!$B$39</f>
        <v>sprint 4</v>
      </c>
      <c r="C29" s="81">
        <f>Summary_paper!$C$39</f>
        <v>0.42399999999999999</v>
      </c>
      <c r="D29" s="81">
        <f>Summary_paper!$D$39</f>
        <v>0.68200000000000005</v>
      </c>
      <c r="E29" s="81">
        <f>Summary_paper!$E$39</f>
        <v>0.21577380952380953</v>
      </c>
      <c r="F29" s="81">
        <f>Summary_paper!$F$39</f>
        <v>0.2232142857142857</v>
      </c>
      <c r="G29" s="81">
        <f>Summary_paper!$G$39</f>
        <v>0.3794642857142857</v>
      </c>
      <c r="H29" s="81">
        <f>Summary_paper!$H$39</f>
        <v>0.71951219512195119</v>
      </c>
      <c r="I29" s="81">
        <f>Summary_paper!$I$39</f>
        <v>0.16326530612244897</v>
      </c>
      <c r="J29" s="81">
        <f>Summary_paper!$J$39</f>
        <v>2.4390243902439025E-2</v>
      </c>
      <c r="K29" s="81">
        <f>Summary_paper!$K$39</f>
        <v>0.1800468997861922</v>
      </c>
      <c r="L29" s="81">
        <f>Summary_paper!$L$39</f>
        <v>1.9484102351886343E-2</v>
      </c>
      <c r="M29" s="81">
        <f>Summary_paper!$M$39</f>
        <v>0.31953927857093523</v>
      </c>
      <c r="N29" s="81">
        <f>Summary_paper!$N$39</f>
        <v>0.45272087730188293</v>
      </c>
    </row>
    <row r="30" spans="1:14">
      <c r="A30" t="str">
        <f>Summary_paper!$A$40</f>
        <v>Team-F</v>
      </c>
      <c r="B30" t="str">
        <f>Summary_paper!$B$40</f>
        <v>sprint 5</v>
      </c>
      <c r="C30" s="81">
        <f>Summary_paper!$C$40</f>
        <v>0.55900000000000005</v>
      </c>
      <c r="D30" s="81">
        <f>Summary_paper!$D$40</f>
        <v>0.73699999999999999</v>
      </c>
      <c r="E30" s="81">
        <f>Summary_paper!$E$40</f>
        <v>0.19761904761904761</v>
      </c>
      <c r="F30" s="81">
        <f>Summary_paper!$F$40</f>
        <v>0.88874458874458873</v>
      </c>
      <c r="G30" s="81">
        <f>Summary_paper!$G$40</f>
        <v>0.91255411255411245</v>
      </c>
      <c r="H30" s="81">
        <f>Summary_paper!$H$40</f>
        <v>0.40625</v>
      </c>
      <c r="I30" s="81">
        <f>Summary_paper!$I$40</f>
        <v>0.39622641509433965</v>
      </c>
      <c r="J30" s="81">
        <f>Summary_paper!$J$40</f>
        <v>0</v>
      </c>
      <c r="K30" s="81">
        <f>Summary_paper!$K$40</f>
        <v>0.22160109798735703</v>
      </c>
      <c r="L30" s="81">
        <f>Summary_paper!$L$40</f>
        <v>6.9475751109508307E-2</v>
      </c>
      <c r="M30" s="81">
        <f>Summary_paper!$M$40</f>
        <v>0.28596760135845883</v>
      </c>
      <c r="N30" s="81">
        <f>Summary_paper!$N$40</f>
        <v>0.47475931435899077</v>
      </c>
    </row>
    <row r="31" spans="1:14">
      <c r="A31" t="str">
        <f>Summary_paper!$A$41</f>
        <v>Team-F</v>
      </c>
      <c r="B31" t="str">
        <f>Summary_paper!$B$41</f>
        <v>sprint 6</v>
      </c>
      <c r="C31" s="81">
        <f>Summary_paper!$C$41</f>
        <v>0.51700000000000002</v>
      </c>
      <c r="D31" s="81">
        <f>Summary_paper!$D$41</f>
        <v>0.749</v>
      </c>
      <c r="E31" s="81">
        <f>Summary_paper!$E$41</f>
        <v>1.5873015873015872E-2</v>
      </c>
      <c r="F31" s="81">
        <f>Summary_paper!$F$41</f>
        <v>0.31746031746031744</v>
      </c>
      <c r="G31" s="81">
        <f>Summary_paper!$G$41</f>
        <v>0.37037037037037041</v>
      </c>
      <c r="H31" s="81">
        <f>Summary_paper!$H$41</f>
        <v>1</v>
      </c>
      <c r="I31" s="81">
        <f>Summary_paper!$I$41</f>
        <v>0</v>
      </c>
      <c r="J31" s="81">
        <f>Summary_paper!$J$41</f>
        <v>0.45833333333333337</v>
      </c>
      <c r="K31" s="81">
        <f>Summary_paper!$K$41</f>
        <v>0.14996452776645677</v>
      </c>
      <c r="L31" s="81">
        <f>Summary_paper!$L$41</f>
        <v>8.3020121058431148E-3</v>
      </c>
      <c r="M31" s="81">
        <f>Summary_paper!$M$41</f>
        <v>0.26792857250675406</v>
      </c>
      <c r="N31" s="81">
        <f>Summary_paper!$N$41</f>
        <v>0.43959154100439252</v>
      </c>
    </row>
    <row r="32" spans="1:14">
      <c r="A32" t="str">
        <f>Summary_paper!$A$44</f>
        <v>Team-G</v>
      </c>
      <c r="B32" t="str">
        <f>Summary_paper!$B$44</f>
        <v>sprint 2</v>
      </c>
      <c r="C32" s="81">
        <f>Summary_paper!$C$44</f>
        <v>0.57199999999999995</v>
      </c>
      <c r="D32" s="81">
        <f>Summary_paper!$D$44</f>
        <v>0.32300000000000001</v>
      </c>
      <c r="E32" s="81">
        <f>Summary_paper!$E$44</f>
        <v>0.23333333333333331</v>
      </c>
      <c r="F32" s="81">
        <f>Summary_paper!$F$44</f>
        <v>5.5555555555555552E-2</v>
      </c>
      <c r="G32" s="81">
        <f>Summary_paper!$G$44</f>
        <v>0.28888888888888892</v>
      </c>
      <c r="H32" s="81">
        <f>Summary_paper!$H$44</f>
        <v>0.88372093023255816</v>
      </c>
      <c r="I32" s="81">
        <f>Summary_paper!$I$44</f>
        <v>0.10416666666666667</v>
      </c>
      <c r="J32" s="81">
        <f>Summary_paper!$J$44</f>
        <v>0</v>
      </c>
      <c r="K32" s="81">
        <f>Summary_paper!$K$44</f>
        <v>0.18006153846153847</v>
      </c>
      <c r="L32" s="81">
        <f>Summary_paper!$L$44</f>
        <v>0</v>
      </c>
      <c r="M32" s="81">
        <f>Summary_paper!$M$44</f>
        <v>0.15359999999999999</v>
      </c>
      <c r="N32" s="81">
        <f>Summary_paper!$N$44</f>
        <v>0.38633846153846152</v>
      </c>
    </row>
    <row r="33" spans="1:14">
      <c r="A33" t="str">
        <f>Summary_paper!$A$45</f>
        <v>Team-G</v>
      </c>
      <c r="B33" t="str">
        <f>Summary_paper!$B$45</f>
        <v>sprint 3</v>
      </c>
      <c r="C33" s="81">
        <f>Summary_paper!$C$45</f>
        <v>0.60799999999999998</v>
      </c>
      <c r="D33" s="81">
        <f>Summary_paper!$D$45</f>
        <v>0.314</v>
      </c>
      <c r="E33" s="81">
        <f>Summary_paper!$E$45</f>
        <v>0.18055555555555555</v>
      </c>
      <c r="F33" s="81">
        <f>Summary_paper!$F$45</f>
        <v>8.3333333333333329E-2</v>
      </c>
      <c r="G33" s="81">
        <f>Summary_paper!$G$45</f>
        <v>0.2638888888888889</v>
      </c>
      <c r="H33" s="81">
        <f>Summary_paper!$H$45</f>
        <v>1</v>
      </c>
      <c r="I33" s="81">
        <f>Summary_paper!$I$45</f>
        <v>0</v>
      </c>
      <c r="J33" s="81">
        <f>Summary_paper!$J$45</f>
        <v>0</v>
      </c>
      <c r="K33" s="81">
        <f>Summary_paper!$K$45</f>
        <v>0.11949732580319407</v>
      </c>
      <c r="L33" s="81">
        <f>Summary_paper!$L$45</f>
        <v>0</v>
      </c>
      <c r="M33" s="81">
        <f>Summary_paper!$M$45</f>
        <v>8.0911595666429664E-2</v>
      </c>
      <c r="N33" s="81">
        <f>Summary_paper!$N$45</f>
        <v>0.29665507224694881</v>
      </c>
    </row>
    <row r="34" spans="1:14">
      <c r="A34" t="str">
        <f>Summary_paper!$A$46</f>
        <v>Team-G</v>
      </c>
      <c r="B34" t="str">
        <f>Summary_paper!$B$46</f>
        <v>sprint 4</v>
      </c>
      <c r="C34" s="81">
        <f>Summary_paper!$C$46</f>
        <v>0.65700000000000003</v>
      </c>
      <c r="D34" s="81">
        <f>Summary_paper!$D$46</f>
        <v>0.38600000000000001</v>
      </c>
      <c r="E34" s="81">
        <f>Summary_paper!$E$46</f>
        <v>0</v>
      </c>
      <c r="F34" s="81">
        <f>Summary_paper!$F$46</f>
        <v>0</v>
      </c>
      <c r="G34" s="81">
        <f>Summary_paper!$G$46</f>
        <v>0</v>
      </c>
      <c r="H34" s="81">
        <f>Summary_paper!$H$46</f>
        <v>0.21739130434782608</v>
      </c>
      <c r="I34" s="81">
        <f>Summary_paper!$I$46</f>
        <v>0.3611111111111111</v>
      </c>
      <c r="J34" s="81">
        <f>Summary_paper!$J$46</f>
        <v>0.21739130434782608</v>
      </c>
      <c r="K34" s="81">
        <f>Summary_paper!$K$46</f>
        <v>0.12901228738418263</v>
      </c>
      <c r="L34" s="81">
        <f>Summary_paper!$L$46</f>
        <v>0</v>
      </c>
      <c r="M34" s="81">
        <f>Summary_paper!$M$46</f>
        <v>0.11820442597664241</v>
      </c>
      <c r="N34" s="81">
        <f>Summary_paper!$N$46</f>
        <v>0.2223481390541546</v>
      </c>
    </row>
    <row r="35" spans="1:14">
      <c r="A35" t="str">
        <f>Summary_paper!$A$47</f>
        <v>Team-G</v>
      </c>
      <c r="B35" t="str">
        <f>Summary_paper!$B$47</f>
        <v>sprint 5</v>
      </c>
      <c r="C35" s="81">
        <f>Summary_paper!$C$47</f>
        <v>0.69499999999999995</v>
      </c>
      <c r="D35" s="81">
        <f>Summary_paper!$D$47</f>
        <v>0.39800000000000002</v>
      </c>
      <c r="E35" s="81">
        <f>Summary_paper!$E$47</f>
        <v>0.46666666666666662</v>
      </c>
      <c r="F35" s="81">
        <f>Summary_paper!$F$47</f>
        <v>0</v>
      </c>
      <c r="G35" s="81">
        <f>Summary_paper!$G$47</f>
        <v>0.46666666666666662</v>
      </c>
      <c r="H35" s="81">
        <f>Summary_paper!$H$47</f>
        <v>0.38235294117647056</v>
      </c>
      <c r="I35" s="81">
        <f>Summary_paper!$I$47</f>
        <v>0</v>
      </c>
      <c r="J35" s="81">
        <f>Summary_paper!$J$47</f>
        <v>0</v>
      </c>
      <c r="K35" s="81">
        <f>Summary_paper!$K$47</f>
        <v>0.15619074706105424</v>
      </c>
      <c r="L35" s="81">
        <f>Summary_paper!$L$47</f>
        <v>0</v>
      </c>
      <c r="M35" s="81">
        <f>Summary_paper!$M$47</f>
        <v>5.2063582353684586E-2</v>
      </c>
      <c r="N35" s="81">
        <f>Summary_paper!$N$47</f>
        <v>0.20485716091518152</v>
      </c>
    </row>
    <row r="36" spans="1:14">
      <c r="A36" t="str">
        <f>Summary_paper!$A$48</f>
        <v>Team-G</v>
      </c>
      <c r="B36" t="str">
        <f>Summary_paper!$B$48</f>
        <v>sprint 6</v>
      </c>
      <c r="C36" s="81">
        <f>Summary_paper!$C$48</f>
        <v>0.745</v>
      </c>
      <c r="D36" s="81">
        <f>Summary_paper!$D$48</f>
        <v>0.40500000000000003</v>
      </c>
      <c r="E36" s="81">
        <f>Summary_paper!$E$48</f>
        <v>0.14814814814814817</v>
      </c>
      <c r="F36" s="81">
        <f>Summary_paper!$F$48</f>
        <v>4.4444444444444446E-2</v>
      </c>
      <c r="G36" s="81">
        <f>Summary_paper!$G$48</f>
        <v>0.19259259259259259</v>
      </c>
      <c r="H36" s="81">
        <f>Summary_paper!$H$48</f>
        <v>0.81081081081081086</v>
      </c>
      <c r="I36" s="81">
        <f>Summary_paper!$I$48</f>
        <v>0</v>
      </c>
      <c r="J36" s="81">
        <f>Summary_paper!$J$48</f>
        <v>8.1081081081081086E-2</v>
      </c>
      <c r="K36" s="81">
        <f>Summary_paper!$K$48</f>
        <v>0.17960426179604261</v>
      </c>
      <c r="L36" s="81">
        <f>Summary_paper!$L$48</f>
        <v>0</v>
      </c>
      <c r="M36" s="81">
        <f>Summary_paper!$M$48</f>
        <v>0.10319634703196347</v>
      </c>
      <c r="N36" s="81">
        <f>Summary_paper!$N$48</f>
        <v>0.36042617960426182</v>
      </c>
    </row>
    <row r="37" spans="1:14">
      <c r="A37" t="str">
        <f>Summary_paper!$A$51</f>
        <v>Team-H</v>
      </c>
      <c r="B37" t="str">
        <f>Summary_paper!$B$51</f>
        <v>sprint 2</v>
      </c>
      <c r="C37" s="81">
        <f>Summary_paper!$C$51</f>
        <v>0.11700000000000001</v>
      </c>
      <c r="D37" s="81">
        <f>Summary_paper!$D$51</f>
        <v>0.51500000000000001</v>
      </c>
      <c r="E37" s="81">
        <f>Summary_paper!$E$51</f>
        <v>4.7619047619047616E-2</v>
      </c>
      <c r="F37" s="81">
        <f>Summary_paper!$F$51</f>
        <v>0</v>
      </c>
      <c r="G37" s="81">
        <f>Summary_paper!$G$51</f>
        <v>0.5357142857142857</v>
      </c>
      <c r="H37" s="81">
        <f>Summary_paper!$H$51</f>
        <v>0.75862068965517238</v>
      </c>
      <c r="I37" s="81">
        <f>Summary_paper!$I$51</f>
        <v>0</v>
      </c>
      <c r="J37" s="81">
        <f>Summary_paper!$J$51</f>
        <v>0</v>
      </c>
      <c r="K37" s="81">
        <f>Summary_paper!$K$51</f>
        <v>0.13786568031057989</v>
      </c>
      <c r="L37" s="81">
        <f>Summary_paper!$L$51</f>
        <v>3.0823627711714915E-2</v>
      </c>
      <c r="M37" s="81">
        <f>Summary_paper!$M$51</f>
        <v>0.17801281855327636</v>
      </c>
      <c r="N37" s="81">
        <f>Summary_paper!$N$51</f>
        <v>0.4264359734662061</v>
      </c>
    </row>
    <row r="38" spans="1:14">
      <c r="A38" t="str">
        <f>Summary_paper!$A$52</f>
        <v>Team-H</v>
      </c>
      <c r="B38" t="str">
        <f>Summary_paper!$B$52</f>
        <v>sprint 3</v>
      </c>
      <c r="C38" s="81">
        <f>Summary_paper!$C$52</f>
        <v>0.30499999999999999</v>
      </c>
      <c r="D38" s="81">
        <f>Summary_paper!$D$52</f>
        <v>0.58699999999999997</v>
      </c>
      <c r="E38" s="81">
        <f>Summary_paper!$E$52</f>
        <v>0.6</v>
      </c>
      <c r="F38" s="81">
        <f>Summary_paper!$F$52</f>
        <v>0.77777777777777768</v>
      </c>
      <c r="G38" s="81">
        <f>Summary_paper!$G$52</f>
        <v>0.92129629629629628</v>
      </c>
      <c r="H38" s="81">
        <f>Summary_paper!$H$52</f>
        <v>0.64406779661016944</v>
      </c>
      <c r="I38" s="81">
        <f>Summary_paper!$I$52</f>
        <v>0.25316455696202533</v>
      </c>
      <c r="J38" s="81">
        <f>Summary_paper!$J$52</f>
        <v>0</v>
      </c>
      <c r="K38" s="81">
        <f>Summary_paper!$K$52</f>
        <v>0.25940432476540171</v>
      </c>
      <c r="L38" s="81">
        <f>Summary_paper!$L$52</f>
        <v>9.7919216646266821E-3</v>
      </c>
      <c r="M38" s="81">
        <f>Summary_paper!$M$52</f>
        <v>0.10534475724194223</v>
      </c>
      <c r="N38" s="81">
        <f>Summary_paper!$N$52</f>
        <v>0.2802937576499388</v>
      </c>
    </row>
    <row r="39" spans="1:14">
      <c r="A39" t="str">
        <f>Summary_paper!$A$53</f>
        <v>Team-H</v>
      </c>
      <c r="B39" t="str">
        <f>Summary_paper!$B$53</f>
        <v>sprint 4</v>
      </c>
      <c r="C39" s="81">
        <f>Summary_paper!$C$53</f>
        <v>0.30199999999999999</v>
      </c>
      <c r="D39" s="81">
        <f>Summary_paper!$D$53</f>
        <v>0.47</v>
      </c>
      <c r="E39" s="81">
        <f>Summary_paper!$E$53</f>
        <v>0.58726273726273714</v>
      </c>
      <c r="F39" s="81">
        <f>Summary_paper!$F$53</f>
        <v>0.56130536130536135</v>
      </c>
      <c r="G39" s="81">
        <f>Summary_paper!$G$53</f>
        <v>0.78974358974358971</v>
      </c>
      <c r="H39" s="81">
        <f>Summary_paper!$H$53</f>
        <v>0.76436781609195403</v>
      </c>
      <c r="I39" s="81">
        <f>Summary_paper!$I$53</f>
        <v>0</v>
      </c>
      <c r="J39" s="81">
        <f>Summary_paper!$J$53</f>
        <v>0.11494252873563218</v>
      </c>
      <c r="K39" s="81">
        <f>Summary_paper!$K$53</f>
        <v>0.27871425056687149</v>
      </c>
      <c r="L39" s="81">
        <f>Summary_paper!$L$53</f>
        <v>3.3746267961991462E-2</v>
      </c>
      <c r="M39" s="81">
        <f>Summary_paper!$M$53</f>
        <v>0.18615305844255162</v>
      </c>
      <c r="N39" s="81">
        <f>Summary_paper!$N$53</f>
        <v>0.46111033533483614</v>
      </c>
    </row>
    <row r="40" spans="1:14">
      <c r="A40" t="str">
        <f>Summary_paper!$A$54</f>
        <v>Team-H</v>
      </c>
      <c r="B40" t="str">
        <f>Summary_paper!$B$54</f>
        <v>sprint 5</v>
      </c>
      <c r="C40" s="81">
        <f>Summary_paper!$C$54</f>
        <v>0.32200000000000001</v>
      </c>
      <c r="D40" s="81">
        <f>Summary_paper!$D$54</f>
        <v>0.72799999999999998</v>
      </c>
      <c r="E40" s="81">
        <f>Summary_paper!$E$54</f>
        <v>0.625</v>
      </c>
      <c r="F40" s="81">
        <f>Summary_paper!$F$54</f>
        <v>0.77777777777777779</v>
      </c>
      <c r="G40" s="81">
        <f>Summary_paper!$G$54</f>
        <v>0.8666666666666667</v>
      </c>
      <c r="H40" s="81">
        <f>Summary_paper!$H$54</f>
        <v>0.83673469387755106</v>
      </c>
      <c r="I40" s="81">
        <f>Summary_paper!$I$54</f>
        <v>0</v>
      </c>
      <c r="J40" s="81">
        <f>Summary_paper!$J$54</f>
        <v>0</v>
      </c>
      <c r="K40" s="81">
        <f>Summary_paper!$K$54</f>
        <v>0.2476695445445444</v>
      </c>
      <c r="L40" s="81">
        <f>Summary_paper!$L$54</f>
        <v>7.9767267267267256E-3</v>
      </c>
      <c r="M40" s="81">
        <f>Summary_paper!$M$54</f>
        <v>0.20661286286286271</v>
      </c>
      <c r="N40" s="81">
        <f>Summary_paper!$N$54</f>
        <v>0.33877627627627627</v>
      </c>
    </row>
    <row r="41" spans="1:14">
      <c r="A41" t="str">
        <f>Summary_paper!$A$55</f>
        <v>Team-H</v>
      </c>
      <c r="B41" t="str">
        <f>Summary_paper!$B$55</f>
        <v>sprint 6</v>
      </c>
      <c r="C41" s="81">
        <f>Summary_paper!$C$55</f>
        <v>0.33900000000000002</v>
      </c>
      <c r="D41" s="81">
        <f>Summary_paper!$D$55</f>
        <v>0.746</v>
      </c>
      <c r="E41" s="81">
        <f>Summary_paper!$E$55</f>
        <v>0.5083333333333333</v>
      </c>
      <c r="F41" s="81">
        <f>Summary_paper!$F$55</f>
        <v>0.98214285714285721</v>
      </c>
      <c r="G41" s="81">
        <f>Summary_paper!$G$55</f>
        <v>0.98214285714285721</v>
      </c>
      <c r="H41" s="81">
        <f>Summary_paper!$H$55</f>
        <v>0.87692307692307692</v>
      </c>
      <c r="I41" s="81">
        <f>Summary_paper!$I$55</f>
        <v>0.2441860465116279</v>
      </c>
      <c r="J41" s="81">
        <f>Summary_paper!$J$55</f>
        <v>0</v>
      </c>
      <c r="K41" s="81">
        <f>Summary_paper!$K$55</f>
        <v>0.26755159182826921</v>
      </c>
      <c r="L41" s="81">
        <f>Summary_paper!$L$55</f>
        <v>3.1398711788631926E-2</v>
      </c>
      <c r="M41" s="81">
        <f>Summary_paper!$M$55</f>
        <v>0.21644946823833072</v>
      </c>
      <c r="N41" s="81">
        <f>Summary_paper!$N$55</f>
        <v>0.37874336018067334</v>
      </c>
    </row>
  </sheetData>
  <pageMargins left="0.78749999999999998" right="0.78749999999999998" top="1.05277777777778" bottom="1.05277777777778" header="0.78749999999999998" footer="0.78749999999999998"/>
  <pageSetup paperSize="9" orientation="portrait" horizontalDpi="300" verticalDpi="300"/>
  <headerFooter>
    <oddHeader>&amp;C&amp;"Times New Roman,Regular"&amp;12&amp;A</oddHeader>
    <oddFooter>&amp;C&amp;"Times New Roman,Regular"&amp;12Page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J144"/>
  <sheetViews>
    <sheetView topLeftCell="H1" zoomScale="85" zoomScaleNormal="85" workbookViewId="0">
      <pane ySplit="1" topLeftCell="A2" activePane="bottomLeft" state="frozen"/>
      <selection activeCell="H1" sqref="H1"/>
      <selection pane="bottomLeft" activeCell="T25" sqref="T25"/>
    </sheetView>
  </sheetViews>
  <sheetFormatPr baseColWidth="10" defaultColWidth="11.83203125" defaultRowHeight="13"/>
  <cols>
    <col min="1" max="2" width="11.83203125" style="8"/>
    <col min="3" max="3" width="24" style="8" customWidth="1"/>
    <col min="4" max="4" width="11.83203125" style="8"/>
    <col min="5" max="5" width="16.83203125" style="8" customWidth="1"/>
    <col min="6" max="6" width="23" style="8" customWidth="1"/>
    <col min="7" max="7" width="16.83203125" style="8" customWidth="1"/>
    <col min="8" max="8" width="15.5" style="8" customWidth="1"/>
    <col min="9" max="9" width="18.1640625" style="8" customWidth="1"/>
    <col min="10" max="10" width="11.83203125" style="8"/>
    <col min="11" max="11" width="10.5" style="8" customWidth="1"/>
    <col min="12" max="12" width="11.83203125" style="8"/>
    <col min="13" max="13" width="14.5" style="8" customWidth="1"/>
    <col min="14" max="14" width="22.5" style="8" customWidth="1"/>
    <col min="15" max="15" width="16.1640625" style="8" customWidth="1"/>
    <col min="16" max="16" width="11.83203125" style="8"/>
    <col min="17" max="17" width="20" style="8" customWidth="1"/>
    <col min="18" max="19" width="11.83203125" style="8"/>
    <col min="20" max="21" width="26.33203125" style="8" customWidth="1"/>
    <col min="22" max="22" width="17.83203125" style="8" customWidth="1"/>
    <col min="23" max="23" width="18.33203125" style="8" customWidth="1"/>
    <col min="24" max="24" width="29.33203125" style="8" customWidth="1"/>
    <col min="25" max="25" width="32.1640625" style="8" customWidth="1"/>
    <col min="26" max="1024" width="11.83203125" style="8"/>
  </cols>
  <sheetData>
    <row r="1" spans="1:26">
      <c r="A1" s="8" t="s">
        <v>0</v>
      </c>
      <c r="B1" s="8" t="s">
        <v>1</v>
      </c>
      <c r="C1" s="8" t="s">
        <v>2</v>
      </c>
      <c r="D1" s="8" t="s">
        <v>3</v>
      </c>
      <c r="E1" s="8" t="s">
        <v>4</v>
      </c>
      <c r="F1" s="8" t="s">
        <v>5</v>
      </c>
      <c r="G1" s="8" t="s">
        <v>6</v>
      </c>
      <c r="H1" s="8" t="s">
        <v>7</v>
      </c>
      <c r="I1" s="8" t="s">
        <v>8</v>
      </c>
      <c r="J1" s="8" t="s">
        <v>101</v>
      </c>
      <c r="K1" s="8" t="s">
        <v>10</v>
      </c>
      <c r="L1" s="8" t="s">
        <v>102</v>
      </c>
      <c r="M1" s="8" t="s">
        <v>12</v>
      </c>
      <c r="N1" s="8" t="s">
        <v>13</v>
      </c>
      <c r="O1" s="8" t="s">
        <v>14</v>
      </c>
      <c r="P1" s="8" t="s">
        <v>15</v>
      </c>
      <c r="Q1" s="8" t="s">
        <v>103</v>
      </c>
      <c r="R1" s="8" t="s">
        <v>17</v>
      </c>
      <c r="S1" s="8" t="s">
        <v>18</v>
      </c>
      <c r="T1" s="8" t="s">
        <v>19</v>
      </c>
      <c r="U1" s="8" t="s">
        <v>20</v>
      </c>
      <c r="V1" s="8" t="s">
        <v>21</v>
      </c>
      <c r="W1" s="8" t="s">
        <v>22</v>
      </c>
      <c r="X1" s="8" t="s">
        <v>23</v>
      </c>
      <c r="Y1" s="8" t="s">
        <v>24</v>
      </c>
      <c r="Z1" s="8" t="s">
        <v>25</v>
      </c>
    </row>
    <row r="2" spans="1:26" ht="14">
      <c r="A2" s="8">
        <v>2</v>
      </c>
      <c r="B2" s="8" t="s">
        <v>104</v>
      </c>
      <c r="C2" s="30" t="s">
        <v>105</v>
      </c>
      <c r="D2" s="8" t="s">
        <v>106</v>
      </c>
      <c r="E2" s="8">
        <v>13</v>
      </c>
      <c r="F2" s="8" t="s">
        <v>107</v>
      </c>
      <c r="G2" s="8" t="s">
        <v>32</v>
      </c>
      <c r="H2" s="8">
        <v>0</v>
      </c>
      <c r="K2" s="87">
        <f>COUNTIF(H2:H6,"&gt;0")/COUNT(H2:H6)</f>
        <v>0</v>
      </c>
      <c r="L2" s="9"/>
      <c r="M2" s="8">
        <v>0</v>
      </c>
      <c r="N2" s="86" t="s">
        <v>108</v>
      </c>
      <c r="O2" s="87">
        <f>COUNTIF(M2:M6,"&gt;0")/COUNT(M2:M6)</f>
        <v>0</v>
      </c>
      <c r="P2" s="8">
        <f t="shared" ref="P2:P24" si="0">IF(OR(H2&gt;0, M2&gt;0),1,0)</f>
        <v>0</v>
      </c>
      <c r="Q2" s="87">
        <f>COUNTIF(P2:P6,"&gt;0")/COUNT(P2:P6)</f>
        <v>0</v>
      </c>
      <c r="S2" s="86">
        <v>0</v>
      </c>
      <c r="T2" s="8">
        <f t="shared" ref="T2:T24" si="1">IF(S2&gt;0,E2,0)</f>
        <v>0</v>
      </c>
      <c r="Z2" s="86" t="s">
        <v>30</v>
      </c>
    </row>
    <row r="3" spans="1:26" ht="14">
      <c r="C3" s="30"/>
      <c r="G3" s="8" t="s">
        <v>33</v>
      </c>
      <c r="H3" s="8">
        <v>0</v>
      </c>
      <c r="K3" s="87"/>
      <c r="L3" s="9"/>
      <c r="M3" s="8">
        <v>0</v>
      </c>
      <c r="N3" s="86"/>
      <c r="O3" s="87"/>
      <c r="P3" s="8">
        <f t="shared" si="0"/>
        <v>0</v>
      </c>
      <c r="Q3" s="87"/>
      <c r="S3" s="86"/>
      <c r="T3" s="8">
        <f t="shared" si="1"/>
        <v>0</v>
      </c>
      <c r="Z3" s="86"/>
    </row>
    <row r="4" spans="1:26" ht="14">
      <c r="C4" s="30"/>
      <c r="G4" s="8" t="s">
        <v>34</v>
      </c>
      <c r="H4" s="8">
        <v>0</v>
      </c>
      <c r="K4" s="87"/>
      <c r="L4" s="9"/>
      <c r="M4" s="8">
        <v>0</v>
      </c>
      <c r="N4" s="86"/>
      <c r="O4" s="87"/>
      <c r="P4" s="8">
        <f t="shared" si="0"/>
        <v>0</v>
      </c>
      <c r="Q4" s="87"/>
      <c r="S4" s="86"/>
      <c r="T4" s="8">
        <f t="shared" si="1"/>
        <v>0</v>
      </c>
      <c r="Z4" s="86"/>
    </row>
    <row r="5" spans="1:26" ht="14">
      <c r="C5" s="30"/>
      <c r="G5" s="8" t="s">
        <v>35</v>
      </c>
      <c r="H5" s="8">
        <v>0</v>
      </c>
      <c r="K5" s="87"/>
      <c r="L5" s="9"/>
      <c r="M5" s="8">
        <v>0</v>
      </c>
      <c r="N5" s="86"/>
      <c r="O5" s="87"/>
      <c r="P5" s="8">
        <f t="shared" si="0"/>
        <v>0</v>
      </c>
      <c r="Q5" s="87"/>
      <c r="S5" s="86"/>
      <c r="T5" s="8">
        <f t="shared" si="1"/>
        <v>0</v>
      </c>
      <c r="Z5" s="86"/>
    </row>
    <row r="6" spans="1:26" ht="14">
      <c r="C6" s="30"/>
      <c r="G6" s="8" t="s">
        <v>36</v>
      </c>
      <c r="H6" s="8">
        <v>0</v>
      </c>
      <c r="K6" s="87"/>
      <c r="L6" s="9"/>
      <c r="M6" s="8">
        <v>0</v>
      </c>
      <c r="N6" s="86"/>
      <c r="O6" s="87"/>
      <c r="P6" s="8">
        <f t="shared" si="0"/>
        <v>0</v>
      </c>
      <c r="Q6" s="87"/>
      <c r="S6" s="86"/>
      <c r="T6" s="8">
        <f t="shared" si="1"/>
        <v>0</v>
      </c>
      <c r="Z6" s="86"/>
    </row>
    <row r="7" spans="1:26" ht="28">
      <c r="C7" s="30"/>
      <c r="D7" s="8" t="s">
        <v>109</v>
      </c>
      <c r="E7" s="8">
        <v>8</v>
      </c>
      <c r="F7" s="14" t="s">
        <v>37</v>
      </c>
      <c r="G7" s="8" t="s">
        <v>32</v>
      </c>
      <c r="H7" s="8">
        <v>0</v>
      </c>
      <c r="K7" s="87">
        <f>COUNTIF(H7:H10,"&gt;0")/COUNT(H7:H10)</f>
        <v>0</v>
      </c>
      <c r="L7" s="9"/>
      <c r="M7" s="8">
        <v>2</v>
      </c>
      <c r="O7" s="87">
        <f>COUNTIF(M7:M10,"&gt;0")/COUNT(M7:M10)</f>
        <v>0.5</v>
      </c>
      <c r="P7" s="8">
        <f t="shared" si="0"/>
        <v>1</v>
      </c>
      <c r="Q7" s="87">
        <f>COUNTIF(P7:P10,"&gt;0")/COUNT(P7:P10)</f>
        <v>0.5</v>
      </c>
      <c r="S7" s="86">
        <v>1</v>
      </c>
      <c r="T7" s="8">
        <f t="shared" si="1"/>
        <v>8</v>
      </c>
      <c r="Z7" s="86"/>
    </row>
    <row r="8" spans="1:26" ht="14">
      <c r="C8" s="30"/>
      <c r="G8" s="8" t="s">
        <v>33</v>
      </c>
      <c r="H8" s="8">
        <v>0</v>
      </c>
      <c r="K8" s="87"/>
      <c r="L8" s="9"/>
      <c r="M8" s="8">
        <v>0</v>
      </c>
      <c r="O8" s="87"/>
      <c r="P8" s="8">
        <f t="shared" si="0"/>
        <v>0</v>
      </c>
      <c r="Q8" s="87"/>
      <c r="S8" s="86"/>
      <c r="T8" s="8">
        <f t="shared" si="1"/>
        <v>0</v>
      </c>
      <c r="Z8" s="86"/>
    </row>
    <row r="9" spans="1:26" ht="14">
      <c r="C9" s="30"/>
      <c r="G9" s="8" t="s">
        <v>34</v>
      </c>
      <c r="H9" s="8">
        <v>0</v>
      </c>
      <c r="K9" s="87"/>
      <c r="L9" s="9"/>
      <c r="M9" s="8">
        <v>1</v>
      </c>
      <c r="O9" s="87"/>
      <c r="P9" s="8">
        <f t="shared" si="0"/>
        <v>1</v>
      </c>
      <c r="Q9" s="87"/>
      <c r="S9" s="86"/>
      <c r="T9" s="8">
        <f t="shared" si="1"/>
        <v>0</v>
      </c>
      <c r="Z9" s="86"/>
    </row>
    <row r="10" spans="1:26" ht="14">
      <c r="C10" s="30"/>
      <c r="G10" s="8" t="s">
        <v>35</v>
      </c>
      <c r="H10" s="8">
        <v>0</v>
      </c>
      <c r="K10" s="87"/>
      <c r="L10" s="9"/>
      <c r="M10" s="8">
        <v>0</v>
      </c>
      <c r="O10" s="87"/>
      <c r="P10" s="8">
        <f t="shared" si="0"/>
        <v>0</v>
      </c>
      <c r="Q10" s="87"/>
      <c r="S10" s="86"/>
      <c r="T10" s="8">
        <f t="shared" si="1"/>
        <v>0</v>
      </c>
      <c r="Z10" s="86"/>
    </row>
    <row r="11" spans="1:26" ht="14">
      <c r="C11" s="30"/>
      <c r="D11" s="8" t="s">
        <v>110</v>
      </c>
      <c r="E11" s="8">
        <v>1</v>
      </c>
      <c r="F11" s="8" t="s">
        <v>111</v>
      </c>
      <c r="G11" s="8" t="s">
        <v>32</v>
      </c>
      <c r="H11" s="8">
        <v>0</v>
      </c>
      <c r="K11" s="87">
        <f>COUNTIF(H11:H12,"&gt;0")/COUNT(H11:H12)</f>
        <v>0</v>
      </c>
      <c r="L11" s="9"/>
      <c r="M11" s="8">
        <v>0</v>
      </c>
      <c r="O11" s="87">
        <f>COUNTIF(M11:M12,"&gt;0")/COUNT(M11:M12)</f>
        <v>0</v>
      </c>
      <c r="P11" s="8">
        <f t="shared" si="0"/>
        <v>0</v>
      </c>
      <c r="Q11" s="87">
        <f>COUNTIF(P11:P12,"&gt;0")/COUNT(P11:P12)</f>
        <v>0</v>
      </c>
      <c r="S11" s="86">
        <v>0</v>
      </c>
      <c r="T11" s="8">
        <f t="shared" si="1"/>
        <v>0</v>
      </c>
      <c r="Z11" s="86"/>
    </row>
    <row r="12" spans="1:26" ht="14">
      <c r="C12" s="30"/>
      <c r="G12" s="8" t="s">
        <v>33</v>
      </c>
      <c r="H12" s="8">
        <v>0</v>
      </c>
      <c r="K12" s="87"/>
      <c r="L12" s="9"/>
      <c r="M12" s="8">
        <v>0</v>
      </c>
      <c r="O12" s="87"/>
      <c r="P12" s="8">
        <f t="shared" si="0"/>
        <v>0</v>
      </c>
      <c r="Q12" s="87"/>
      <c r="S12" s="86"/>
      <c r="T12" s="8">
        <f t="shared" si="1"/>
        <v>0</v>
      </c>
      <c r="Z12" s="86"/>
    </row>
    <row r="13" spans="1:26" ht="14">
      <c r="C13" s="30"/>
      <c r="D13" s="8" t="s">
        <v>112</v>
      </c>
      <c r="E13" s="8">
        <v>20</v>
      </c>
      <c r="F13" s="14" t="s">
        <v>113</v>
      </c>
      <c r="G13" s="8" t="s">
        <v>32</v>
      </c>
      <c r="H13" s="8">
        <v>0</v>
      </c>
      <c r="K13" s="87">
        <f>COUNTIF(H13:H17,"&gt;0")/COUNT(H13:H17)</f>
        <v>0</v>
      </c>
      <c r="L13" s="9"/>
      <c r="M13" s="8">
        <v>0</v>
      </c>
      <c r="O13" s="87">
        <f>COUNTIF(M13:M17,"&gt;0")/COUNT(M13:M17)</f>
        <v>0.2</v>
      </c>
      <c r="P13" s="8">
        <f t="shared" si="0"/>
        <v>0</v>
      </c>
      <c r="Q13" s="87">
        <f>COUNTIF(P13:P17,"&gt;0")/COUNT(P13:P17)</f>
        <v>0.2</v>
      </c>
      <c r="S13" s="86">
        <v>0</v>
      </c>
      <c r="T13" s="8">
        <f t="shared" si="1"/>
        <v>0</v>
      </c>
      <c r="Z13" s="86"/>
    </row>
    <row r="14" spans="1:26" ht="14">
      <c r="C14" s="30"/>
      <c r="G14" s="8" t="s">
        <v>33</v>
      </c>
      <c r="H14" s="8">
        <v>0</v>
      </c>
      <c r="K14" s="87"/>
      <c r="L14" s="9"/>
      <c r="M14" s="8">
        <v>4</v>
      </c>
      <c r="O14" s="87"/>
      <c r="P14" s="8">
        <f t="shared" si="0"/>
        <v>1</v>
      </c>
      <c r="Q14" s="87"/>
      <c r="S14" s="86"/>
      <c r="T14" s="8">
        <f t="shared" si="1"/>
        <v>0</v>
      </c>
      <c r="Z14" s="86"/>
    </row>
    <row r="15" spans="1:26" ht="14">
      <c r="C15" s="30"/>
      <c r="G15" s="8" t="s">
        <v>34</v>
      </c>
      <c r="H15" s="8">
        <v>0</v>
      </c>
      <c r="K15" s="87"/>
      <c r="L15" s="9"/>
      <c r="M15" s="8">
        <v>0</v>
      </c>
      <c r="O15" s="87"/>
      <c r="P15" s="8">
        <f t="shared" si="0"/>
        <v>0</v>
      </c>
      <c r="Q15" s="87"/>
      <c r="S15" s="86"/>
      <c r="T15" s="8">
        <f t="shared" si="1"/>
        <v>0</v>
      </c>
      <c r="Z15" s="86"/>
    </row>
    <row r="16" spans="1:26" ht="14">
      <c r="C16" s="30"/>
      <c r="G16" s="8" t="s">
        <v>35</v>
      </c>
      <c r="H16" s="8">
        <v>0</v>
      </c>
      <c r="K16" s="87"/>
      <c r="L16" s="9"/>
      <c r="M16" s="8">
        <v>0</v>
      </c>
      <c r="O16" s="87"/>
      <c r="P16" s="8">
        <f t="shared" si="0"/>
        <v>0</v>
      </c>
      <c r="Q16" s="87"/>
      <c r="S16" s="86"/>
      <c r="T16" s="8">
        <f t="shared" si="1"/>
        <v>0</v>
      </c>
      <c r="Z16" s="86"/>
    </row>
    <row r="17" spans="1:26" ht="14">
      <c r="C17" s="30"/>
      <c r="G17" s="8" t="s">
        <v>36</v>
      </c>
      <c r="H17" s="8">
        <v>0</v>
      </c>
      <c r="K17" s="87"/>
      <c r="L17" s="9"/>
      <c r="M17" s="8">
        <v>0</v>
      </c>
      <c r="O17" s="87"/>
      <c r="P17" s="8">
        <f t="shared" si="0"/>
        <v>0</v>
      </c>
      <c r="Q17" s="87"/>
      <c r="S17" s="86"/>
      <c r="T17" s="8">
        <f t="shared" si="1"/>
        <v>0</v>
      </c>
      <c r="Z17" s="86"/>
    </row>
    <row r="18" spans="1:26" ht="14">
      <c r="C18" s="30"/>
      <c r="D18" s="8" t="s">
        <v>114</v>
      </c>
      <c r="E18" s="8">
        <v>13</v>
      </c>
      <c r="F18" s="14" t="s">
        <v>57</v>
      </c>
      <c r="G18" s="8" t="s">
        <v>32</v>
      </c>
      <c r="H18" s="8">
        <v>0</v>
      </c>
      <c r="K18" s="87">
        <f>COUNTIF(H18:H24,"&gt;0")/COUNT(H18:H24)</f>
        <v>0</v>
      </c>
      <c r="L18" s="9"/>
      <c r="M18" s="8">
        <v>1</v>
      </c>
      <c r="O18" s="87">
        <f>COUNTIF(M18:M24,"&gt;0")/COUNT(M18:M24)</f>
        <v>0.5714285714285714</v>
      </c>
      <c r="P18" s="8">
        <f t="shared" si="0"/>
        <v>1</v>
      </c>
      <c r="Q18" s="87">
        <f>COUNTIF(P18:P24,"&gt;0")/COUNT(P18:P24)</f>
        <v>0.5714285714285714</v>
      </c>
      <c r="S18" s="86">
        <v>0</v>
      </c>
      <c r="T18" s="8">
        <f t="shared" si="1"/>
        <v>0</v>
      </c>
      <c r="Z18" s="86"/>
    </row>
    <row r="19" spans="1:26" ht="14">
      <c r="C19" s="30"/>
      <c r="G19" s="8" t="s">
        <v>33</v>
      </c>
      <c r="H19" s="8">
        <v>0</v>
      </c>
      <c r="K19" s="87"/>
      <c r="L19" s="9"/>
      <c r="M19" s="8">
        <v>2</v>
      </c>
      <c r="O19" s="87"/>
      <c r="P19" s="8">
        <f t="shared" si="0"/>
        <v>1</v>
      </c>
      <c r="Q19" s="87"/>
      <c r="S19" s="86"/>
      <c r="T19" s="8">
        <f t="shared" si="1"/>
        <v>0</v>
      </c>
      <c r="Z19" s="86"/>
    </row>
    <row r="20" spans="1:26" ht="14">
      <c r="C20" s="30"/>
      <c r="G20" s="8" t="s">
        <v>34</v>
      </c>
      <c r="H20" s="8">
        <v>0</v>
      </c>
      <c r="K20" s="87"/>
      <c r="L20" s="9"/>
      <c r="M20" s="8">
        <v>1</v>
      </c>
      <c r="O20" s="87"/>
      <c r="P20" s="8">
        <f t="shared" si="0"/>
        <v>1</v>
      </c>
      <c r="Q20" s="87"/>
      <c r="S20" s="86"/>
      <c r="T20" s="8">
        <f t="shared" si="1"/>
        <v>0</v>
      </c>
      <c r="Z20" s="86"/>
    </row>
    <row r="21" spans="1:26" ht="14">
      <c r="C21" s="30"/>
      <c r="G21" s="8" t="s">
        <v>35</v>
      </c>
      <c r="H21" s="8">
        <v>0</v>
      </c>
      <c r="K21" s="87"/>
      <c r="L21" s="9"/>
      <c r="M21" s="8">
        <v>5</v>
      </c>
      <c r="O21" s="87"/>
      <c r="P21" s="8">
        <f t="shared" si="0"/>
        <v>1</v>
      </c>
      <c r="Q21" s="87"/>
      <c r="S21" s="86"/>
      <c r="T21" s="8">
        <f t="shared" si="1"/>
        <v>0</v>
      </c>
      <c r="Z21" s="86"/>
    </row>
    <row r="22" spans="1:26" ht="14">
      <c r="C22" s="30"/>
      <c r="G22" s="8" t="s">
        <v>36</v>
      </c>
      <c r="H22" s="8">
        <v>0</v>
      </c>
      <c r="K22" s="87"/>
      <c r="L22" s="9"/>
      <c r="M22" s="8">
        <v>0</v>
      </c>
      <c r="O22" s="87"/>
      <c r="P22" s="8">
        <f t="shared" si="0"/>
        <v>0</v>
      </c>
      <c r="Q22" s="87"/>
      <c r="S22" s="86"/>
      <c r="T22" s="8">
        <f t="shared" si="1"/>
        <v>0</v>
      </c>
      <c r="Z22" s="86"/>
    </row>
    <row r="23" spans="1:26" ht="14">
      <c r="C23" s="30"/>
      <c r="G23" s="8" t="s">
        <v>44</v>
      </c>
      <c r="H23" s="8">
        <v>0</v>
      </c>
      <c r="K23" s="87"/>
      <c r="L23" s="9"/>
      <c r="M23" s="8">
        <v>0</v>
      </c>
      <c r="O23" s="87"/>
      <c r="P23" s="8">
        <f t="shared" si="0"/>
        <v>0</v>
      </c>
      <c r="Q23" s="87"/>
      <c r="S23" s="86"/>
      <c r="T23" s="8">
        <f t="shared" si="1"/>
        <v>0</v>
      </c>
      <c r="Z23" s="86"/>
    </row>
    <row r="24" spans="1:26" ht="14">
      <c r="C24" s="30"/>
      <c r="G24" s="8" t="s">
        <v>45</v>
      </c>
      <c r="H24" s="8">
        <v>0</v>
      </c>
      <c r="K24" s="87"/>
      <c r="L24" s="9"/>
      <c r="M24" s="8">
        <v>0</v>
      </c>
      <c r="O24" s="87"/>
      <c r="P24" s="8">
        <f t="shared" si="0"/>
        <v>0</v>
      </c>
      <c r="Q24" s="87"/>
      <c r="S24" s="86"/>
      <c r="T24" s="8">
        <f t="shared" si="1"/>
        <v>0</v>
      </c>
      <c r="Z24" s="86"/>
    </row>
    <row r="25" spans="1:26" ht="14">
      <c r="C25" s="30"/>
      <c r="E25" s="17">
        <f>SUM(E2:E24)</f>
        <v>55</v>
      </c>
      <c r="H25" s="17">
        <f>SUM(H2:H24)</f>
        <v>0</v>
      </c>
      <c r="J25" s="17" t="s">
        <v>39</v>
      </c>
      <c r="K25" s="19">
        <f>AVERAGEA(K2:K24)</f>
        <v>0</v>
      </c>
      <c r="L25" s="19">
        <f>SUMPRODUCT(K2:K24, E2:E24) / SUM(E2:E24)</f>
        <v>0</v>
      </c>
      <c r="M25" s="17">
        <f>SUM(M2:M24)</f>
        <v>16</v>
      </c>
      <c r="N25" s="20"/>
      <c r="O25" s="19">
        <f>AVERAGE(O2:O24)</f>
        <v>0.25428571428571428</v>
      </c>
      <c r="P25" s="17">
        <f>SUM(P2:P24)</f>
        <v>7</v>
      </c>
      <c r="Q25" s="19">
        <f>AVERAGEA(Q2:Q24)</f>
        <v>0.25428571428571428</v>
      </c>
      <c r="R25" s="17"/>
      <c r="S25" s="17">
        <f>SUM(S2:S24)/COUNTA(S2:S24)</f>
        <v>0.2</v>
      </c>
      <c r="T25" s="17">
        <f>SUM(T2:T24)</f>
        <v>8</v>
      </c>
      <c r="U25" s="17">
        <f>SUMPRODUCT(S2:S24, E2:E24) / SUM(E2:E24)</f>
        <v>0.14545454545454545</v>
      </c>
      <c r="V25" s="17">
        <v>20</v>
      </c>
      <c r="W25" s="17">
        <f>E25 -T25</f>
        <v>47</v>
      </c>
      <c r="X25" s="17">
        <v>0</v>
      </c>
      <c r="Y25" s="17">
        <v>0</v>
      </c>
    </row>
    <row r="26" spans="1:26" ht="24" customHeight="1">
      <c r="A26" s="8">
        <v>3</v>
      </c>
      <c r="B26" s="8" t="s">
        <v>115</v>
      </c>
      <c r="C26" s="7" t="s">
        <v>116</v>
      </c>
      <c r="D26" s="8" t="s">
        <v>117</v>
      </c>
      <c r="E26" s="8">
        <v>13</v>
      </c>
      <c r="F26" s="7" t="s">
        <v>42</v>
      </c>
      <c r="G26" s="8" t="s">
        <v>32</v>
      </c>
      <c r="H26" s="8">
        <v>0</v>
      </c>
      <c r="I26" s="31"/>
      <c r="K26" s="87">
        <f>COUNTIF(H26:H38,"&gt;0")/COUNT(H26:H38)</f>
        <v>0.23076923076923078</v>
      </c>
      <c r="L26" s="9"/>
      <c r="M26" s="8">
        <v>3</v>
      </c>
      <c r="N26" s="88" t="s">
        <v>118</v>
      </c>
      <c r="O26" s="87">
        <f>COUNTIF(M26:M38,"&gt;0")/COUNT(M26:M38)</f>
        <v>0.30769230769230771</v>
      </c>
      <c r="P26" s="8">
        <f t="shared" ref="P26:P61" si="2">IF(OR(H26&gt;0, M26&gt;0),1,0)</f>
        <v>1</v>
      </c>
      <c r="Q26" s="87">
        <f>COUNTIF(P26:P38,"&gt;0")/COUNT(P26:P38)</f>
        <v>0.38461538461538464</v>
      </c>
      <c r="S26" s="86">
        <v>0</v>
      </c>
      <c r="T26" s="8">
        <f t="shared" ref="T26:T61" si="3">IF(S26&gt;0,E26,0)</f>
        <v>0</v>
      </c>
      <c r="Z26" s="86" t="s">
        <v>43</v>
      </c>
    </row>
    <row r="27" spans="1:26">
      <c r="C27" s="7"/>
      <c r="F27" s="7"/>
      <c r="G27" s="8" t="s">
        <v>33</v>
      </c>
      <c r="H27" s="8">
        <v>2</v>
      </c>
      <c r="I27" s="31"/>
      <c r="K27" s="87"/>
      <c r="L27" s="9"/>
      <c r="M27" s="8">
        <v>3</v>
      </c>
      <c r="N27" s="88"/>
      <c r="O27" s="87"/>
      <c r="P27" s="8">
        <f t="shared" si="2"/>
        <v>1</v>
      </c>
      <c r="Q27" s="87"/>
      <c r="S27" s="86"/>
      <c r="T27" s="8">
        <f t="shared" si="3"/>
        <v>0</v>
      </c>
      <c r="Z27" s="86"/>
    </row>
    <row r="28" spans="1:26">
      <c r="C28" s="7"/>
      <c r="F28" s="7"/>
      <c r="G28" s="8" t="s">
        <v>34</v>
      </c>
      <c r="H28" s="8">
        <v>3</v>
      </c>
      <c r="I28" s="31"/>
      <c r="K28" s="87"/>
      <c r="L28" s="9"/>
      <c r="M28" s="8">
        <v>0</v>
      </c>
      <c r="N28" s="88"/>
      <c r="O28" s="87"/>
      <c r="P28" s="8">
        <f t="shared" si="2"/>
        <v>1</v>
      </c>
      <c r="Q28" s="87"/>
      <c r="S28" s="86"/>
      <c r="T28" s="8">
        <f t="shared" si="3"/>
        <v>0</v>
      </c>
      <c r="Z28" s="86"/>
    </row>
    <row r="29" spans="1:26">
      <c r="C29" s="7"/>
      <c r="F29" s="7"/>
      <c r="G29" s="8" t="s">
        <v>35</v>
      </c>
      <c r="H29" s="8">
        <v>13</v>
      </c>
      <c r="I29" s="31"/>
      <c r="K29" s="87"/>
      <c r="L29" s="9"/>
      <c r="M29" s="8">
        <v>10</v>
      </c>
      <c r="N29" s="88"/>
      <c r="O29" s="87"/>
      <c r="P29" s="8">
        <f t="shared" si="2"/>
        <v>1</v>
      </c>
      <c r="Q29" s="87"/>
      <c r="S29" s="86"/>
      <c r="T29" s="8">
        <f t="shared" si="3"/>
        <v>0</v>
      </c>
      <c r="Z29" s="86"/>
    </row>
    <row r="30" spans="1:26">
      <c r="C30" s="7"/>
      <c r="F30" s="7"/>
      <c r="G30" s="8" t="s">
        <v>36</v>
      </c>
      <c r="H30" s="8">
        <v>0</v>
      </c>
      <c r="I30" s="31"/>
      <c r="K30" s="87"/>
      <c r="L30" s="9"/>
      <c r="M30" s="8">
        <v>0</v>
      </c>
      <c r="N30" s="88"/>
      <c r="O30" s="87"/>
      <c r="P30" s="8">
        <f t="shared" si="2"/>
        <v>0</v>
      </c>
      <c r="Q30" s="87"/>
      <c r="S30" s="86"/>
      <c r="T30" s="8">
        <f t="shared" si="3"/>
        <v>0</v>
      </c>
      <c r="Z30" s="86"/>
    </row>
    <row r="31" spans="1:26">
      <c r="C31" s="7"/>
      <c r="F31" s="7"/>
      <c r="G31" s="8" t="s">
        <v>44</v>
      </c>
      <c r="H31" s="8">
        <v>0</v>
      </c>
      <c r="I31" s="31"/>
      <c r="K31" s="87"/>
      <c r="L31" s="9"/>
      <c r="M31" s="8">
        <v>0</v>
      </c>
      <c r="N31" s="88"/>
      <c r="O31" s="87"/>
      <c r="P31" s="8">
        <f t="shared" si="2"/>
        <v>0</v>
      </c>
      <c r="Q31" s="87"/>
      <c r="S31" s="86"/>
      <c r="T31" s="8">
        <f t="shared" si="3"/>
        <v>0</v>
      </c>
      <c r="Z31" s="86"/>
    </row>
    <row r="32" spans="1:26">
      <c r="C32" s="7"/>
      <c r="F32" s="7"/>
      <c r="G32" s="8" t="s">
        <v>45</v>
      </c>
      <c r="H32" s="8">
        <v>0</v>
      </c>
      <c r="I32" s="31"/>
      <c r="K32" s="87"/>
      <c r="L32" s="9"/>
      <c r="M32" s="8">
        <v>0</v>
      </c>
      <c r="N32" s="88"/>
      <c r="O32" s="87"/>
      <c r="P32" s="8">
        <f t="shared" si="2"/>
        <v>0</v>
      </c>
      <c r="Q32" s="87"/>
      <c r="S32" s="86"/>
      <c r="T32" s="8">
        <f t="shared" si="3"/>
        <v>0</v>
      </c>
      <c r="Z32" s="86"/>
    </row>
    <row r="33" spans="3:26">
      <c r="C33" s="7"/>
      <c r="F33" s="7"/>
      <c r="G33" s="8" t="s">
        <v>46</v>
      </c>
      <c r="H33" s="8">
        <v>0</v>
      </c>
      <c r="I33" s="31"/>
      <c r="K33" s="87"/>
      <c r="L33" s="9"/>
      <c r="M33" s="8">
        <v>0</v>
      </c>
      <c r="N33" s="88"/>
      <c r="O33" s="87"/>
      <c r="P33" s="8">
        <f t="shared" si="2"/>
        <v>0</v>
      </c>
      <c r="Q33" s="87"/>
      <c r="S33" s="86"/>
      <c r="T33" s="8">
        <f t="shared" si="3"/>
        <v>0</v>
      </c>
      <c r="Z33" s="86"/>
    </row>
    <row r="34" spans="3:26">
      <c r="C34" s="7"/>
      <c r="F34" s="7"/>
      <c r="G34" s="8" t="s">
        <v>47</v>
      </c>
      <c r="H34" s="8">
        <v>0</v>
      </c>
      <c r="I34" s="31"/>
      <c r="K34" s="87"/>
      <c r="L34" s="9"/>
      <c r="M34" s="8">
        <v>0</v>
      </c>
      <c r="N34" s="88"/>
      <c r="O34" s="87"/>
      <c r="P34" s="8">
        <f t="shared" si="2"/>
        <v>0</v>
      </c>
      <c r="Q34" s="87"/>
      <c r="S34" s="86"/>
      <c r="T34" s="8">
        <f t="shared" si="3"/>
        <v>0</v>
      </c>
      <c r="Z34" s="86"/>
    </row>
    <row r="35" spans="3:26">
      <c r="C35" s="7"/>
      <c r="F35" s="7"/>
      <c r="G35" s="8" t="s">
        <v>48</v>
      </c>
      <c r="H35" s="8">
        <v>0</v>
      </c>
      <c r="I35" s="31"/>
      <c r="K35" s="87"/>
      <c r="L35" s="9"/>
      <c r="M35" s="8">
        <v>0</v>
      </c>
      <c r="N35" s="88"/>
      <c r="O35" s="87"/>
      <c r="P35" s="8">
        <f t="shared" si="2"/>
        <v>0</v>
      </c>
      <c r="Q35" s="87"/>
      <c r="S35" s="86"/>
      <c r="T35" s="8">
        <f t="shared" si="3"/>
        <v>0</v>
      </c>
      <c r="Z35" s="86"/>
    </row>
    <row r="36" spans="3:26">
      <c r="C36" s="7"/>
      <c r="F36" s="7"/>
      <c r="G36" s="8" t="s">
        <v>49</v>
      </c>
      <c r="H36" s="8">
        <v>0</v>
      </c>
      <c r="I36" s="31"/>
      <c r="K36" s="87"/>
      <c r="L36" s="9"/>
      <c r="M36" s="8">
        <v>1</v>
      </c>
      <c r="N36" s="88"/>
      <c r="O36" s="87"/>
      <c r="P36" s="8">
        <f t="shared" si="2"/>
        <v>1</v>
      </c>
      <c r="Q36" s="87"/>
      <c r="S36" s="86"/>
      <c r="T36" s="8">
        <f t="shared" si="3"/>
        <v>0</v>
      </c>
      <c r="Z36" s="86"/>
    </row>
    <row r="37" spans="3:26">
      <c r="C37" s="7"/>
      <c r="F37" s="7"/>
      <c r="G37" s="8" t="s">
        <v>50</v>
      </c>
      <c r="H37" s="8">
        <v>0</v>
      </c>
      <c r="I37" s="31"/>
      <c r="K37" s="87"/>
      <c r="L37" s="9"/>
      <c r="M37" s="8">
        <v>0</v>
      </c>
      <c r="N37" s="88"/>
      <c r="O37" s="87"/>
      <c r="P37" s="8">
        <f t="shared" si="2"/>
        <v>0</v>
      </c>
      <c r="Q37" s="87"/>
      <c r="S37" s="86"/>
      <c r="T37" s="8">
        <f t="shared" si="3"/>
        <v>0</v>
      </c>
      <c r="Z37" s="86"/>
    </row>
    <row r="38" spans="3:26">
      <c r="C38" s="7"/>
      <c r="F38" s="7"/>
      <c r="G38" s="8" t="s">
        <v>51</v>
      </c>
      <c r="H38" s="8">
        <v>0</v>
      </c>
      <c r="I38" s="31"/>
      <c r="K38" s="87"/>
      <c r="L38" s="9"/>
      <c r="M38" s="8">
        <v>0</v>
      </c>
      <c r="N38" s="88"/>
      <c r="O38" s="87"/>
      <c r="P38" s="8">
        <f t="shared" si="2"/>
        <v>0</v>
      </c>
      <c r="Q38" s="87"/>
      <c r="S38" s="86"/>
      <c r="T38" s="8">
        <f t="shared" si="3"/>
        <v>0</v>
      </c>
      <c r="Z38" s="86"/>
    </row>
    <row r="39" spans="3:26" ht="14">
      <c r="C39" s="7"/>
      <c r="D39" s="8" t="s">
        <v>60</v>
      </c>
      <c r="E39" s="8">
        <v>20</v>
      </c>
      <c r="F39" s="7" t="s">
        <v>119</v>
      </c>
      <c r="G39" s="8" t="s">
        <v>32</v>
      </c>
      <c r="H39" s="8">
        <v>0</v>
      </c>
      <c r="I39" s="31"/>
      <c r="K39" s="87">
        <f>COUNTIF(H39:H44,"&gt;0")/COUNT(H39:H44)</f>
        <v>0</v>
      </c>
      <c r="L39" s="9"/>
      <c r="M39" s="8">
        <v>2</v>
      </c>
      <c r="O39" s="87">
        <f>COUNTIF(M39:M44,"&gt;0")/COUNT(M39:M44)</f>
        <v>0.83333333333333337</v>
      </c>
      <c r="P39" s="8">
        <f t="shared" si="2"/>
        <v>1</v>
      </c>
      <c r="Q39" s="87">
        <f>COUNTIF(P39:P44,"&gt;0")/COUNT(P39:P44)</f>
        <v>0.83333333333333337</v>
      </c>
      <c r="S39" s="86">
        <v>0</v>
      </c>
      <c r="T39" s="8">
        <f t="shared" si="3"/>
        <v>0</v>
      </c>
      <c r="Z39" s="86"/>
    </row>
    <row r="40" spans="3:26">
      <c r="C40" s="7"/>
      <c r="F40" s="7"/>
      <c r="G40" s="8" t="s">
        <v>33</v>
      </c>
      <c r="H40" s="8">
        <v>0</v>
      </c>
      <c r="I40" s="31"/>
      <c r="K40" s="87"/>
      <c r="L40" s="9"/>
      <c r="M40" s="8">
        <v>6</v>
      </c>
      <c r="O40" s="87"/>
      <c r="P40" s="8">
        <f t="shared" si="2"/>
        <v>1</v>
      </c>
      <c r="Q40" s="87"/>
      <c r="S40" s="86"/>
      <c r="T40" s="8">
        <f t="shared" si="3"/>
        <v>0</v>
      </c>
      <c r="Z40" s="86"/>
    </row>
    <row r="41" spans="3:26">
      <c r="C41" s="7"/>
      <c r="F41" s="7"/>
      <c r="G41" s="8" t="s">
        <v>34</v>
      </c>
      <c r="H41" s="8">
        <v>0</v>
      </c>
      <c r="I41" s="31"/>
      <c r="K41" s="87"/>
      <c r="L41" s="9"/>
      <c r="M41" s="8">
        <v>1</v>
      </c>
      <c r="O41" s="87"/>
      <c r="P41" s="8">
        <f t="shared" si="2"/>
        <v>1</v>
      </c>
      <c r="Q41" s="87"/>
      <c r="S41" s="86"/>
      <c r="T41" s="8">
        <f t="shared" si="3"/>
        <v>0</v>
      </c>
      <c r="Z41" s="86"/>
    </row>
    <row r="42" spans="3:26">
      <c r="C42" s="7"/>
      <c r="F42" s="7"/>
      <c r="G42" s="8" t="s">
        <v>35</v>
      </c>
      <c r="H42" s="8">
        <v>0</v>
      </c>
      <c r="I42" s="31"/>
      <c r="K42" s="87"/>
      <c r="L42" s="9"/>
      <c r="M42" s="8">
        <v>0</v>
      </c>
      <c r="O42" s="87"/>
      <c r="P42" s="8">
        <f t="shared" si="2"/>
        <v>0</v>
      </c>
      <c r="Q42" s="87"/>
      <c r="S42" s="86"/>
      <c r="T42" s="8">
        <f t="shared" si="3"/>
        <v>0</v>
      </c>
      <c r="Z42" s="86"/>
    </row>
    <row r="43" spans="3:26">
      <c r="C43" s="7"/>
      <c r="F43" s="7"/>
      <c r="G43" s="8" t="s">
        <v>36</v>
      </c>
      <c r="H43" s="8">
        <v>0</v>
      </c>
      <c r="I43" s="31"/>
      <c r="K43" s="87"/>
      <c r="L43" s="9"/>
      <c r="M43" s="8">
        <v>2</v>
      </c>
      <c r="O43" s="87"/>
      <c r="P43" s="8">
        <f t="shared" si="2"/>
        <v>1</v>
      </c>
      <c r="Q43" s="87"/>
      <c r="S43" s="86"/>
      <c r="T43" s="8">
        <f t="shared" si="3"/>
        <v>0</v>
      </c>
      <c r="Z43" s="86"/>
    </row>
    <row r="44" spans="3:26">
      <c r="C44" s="7"/>
      <c r="F44" s="7"/>
      <c r="G44" s="8" t="s">
        <v>44</v>
      </c>
      <c r="H44" s="8">
        <v>0</v>
      </c>
      <c r="I44" s="31"/>
      <c r="K44" s="87"/>
      <c r="L44" s="9"/>
      <c r="M44" s="8">
        <v>1</v>
      </c>
      <c r="O44" s="87"/>
      <c r="P44" s="8">
        <f t="shared" si="2"/>
        <v>1</v>
      </c>
      <c r="Q44" s="87"/>
      <c r="S44" s="86"/>
      <c r="T44" s="8">
        <f t="shared" si="3"/>
        <v>0</v>
      </c>
      <c r="Z44" s="86"/>
    </row>
    <row r="45" spans="3:26" ht="23.25" customHeight="1">
      <c r="C45" s="7"/>
      <c r="D45" s="8" t="s">
        <v>120</v>
      </c>
      <c r="E45" s="8">
        <v>13</v>
      </c>
      <c r="F45" s="14" t="s">
        <v>28</v>
      </c>
      <c r="G45" s="8" t="s">
        <v>32</v>
      </c>
      <c r="H45" s="8">
        <v>0</v>
      </c>
      <c r="I45" s="31"/>
      <c r="K45" s="87">
        <f>COUNTIF(H45:H52,"&gt;0")/COUNT(H45:H52)</f>
        <v>0</v>
      </c>
      <c r="L45" s="9"/>
      <c r="M45" s="8">
        <v>0</v>
      </c>
      <c r="N45" s="88" t="s">
        <v>121</v>
      </c>
      <c r="O45" s="87">
        <f>COUNTIF(M45:M52,"&gt;0")/COUNT(M45:M52)</f>
        <v>0</v>
      </c>
      <c r="P45" s="8">
        <f t="shared" si="2"/>
        <v>0</v>
      </c>
      <c r="Q45" s="87">
        <f>COUNTIF(P45:P52,"&gt;0")/COUNT(P45:P52)</f>
        <v>0</v>
      </c>
      <c r="S45" s="86">
        <v>0</v>
      </c>
      <c r="T45" s="8">
        <f t="shared" si="3"/>
        <v>0</v>
      </c>
      <c r="Z45" s="86"/>
    </row>
    <row r="46" spans="3:26">
      <c r="C46" s="7"/>
      <c r="F46" s="7"/>
      <c r="G46" s="8" t="s">
        <v>33</v>
      </c>
      <c r="H46" s="8">
        <v>0</v>
      </c>
      <c r="I46" s="31"/>
      <c r="K46" s="87"/>
      <c r="L46" s="9"/>
      <c r="M46" s="8">
        <v>0</v>
      </c>
      <c r="N46" s="88"/>
      <c r="O46" s="87"/>
      <c r="P46" s="8">
        <f t="shared" si="2"/>
        <v>0</v>
      </c>
      <c r="Q46" s="87"/>
      <c r="S46" s="86"/>
      <c r="T46" s="8">
        <f t="shared" si="3"/>
        <v>0</v>
      </c>
      <c r="Z46" s="86"/>
    </row>
    <row r="47" spans="3:26">
      <c r="C47" s="7"/>
      <c r="F47" s="7"/>
      <c r="G47" s="8" t="s">
        <v>34</v>
      </c>
      <c r="H47" s="8">
        <v>0</v>
      </c>
      <c r="I47" s="31"/>
      <c r="K47" s="87"/>
      <c r="L47" s="9"/>
      <c r="M47" s="8">
        <v>0</v>
      </c>
      <c r="N47" s="88"/>
      <c r="O47" s="87"/>
      <c r="P47" s="8">
        <f t="shared" si="2"/>
        <v>0</v>
      </c>
      <c r="Q47" s="87"/>
      <c r="S47" s="86"/>
      <c r="T47" s="8">
        <f t="shared" si="3"/>
        <v>0</v>
      </c>
      <c r="Z47" s="86"/>
    </row>
    <row r="48" spans="3:26">
      <c r="C48" s="7"/>
      <c r="F48" s="7"/>
      <c r="G48" s="8" t="s">
        <v>35</v>
      </c>
      <c r="H48" s="8">
        <v>0</v>
      </c>
      <c r="I48" s="31"/>
      <c r="K48" s="87"/>
      <c r="L48" s="9"/>
      <c r="M48" s="8">
        <v>0</v>
      </c>
      <c r="N48" s="88"/>
      <c r="O48" s="87"/>
      <c r="P48" s="8">
        <f t="shared" si="2"/>
        <v>0</v>
      </c>
      <c r="Q48" s="87"/>
      <c r="S48" s="86"/>
      <c r="T48" s="8">
        <f t="shared" si="3"/>
        <v>0</v>
      </c>
      <c r="Z48" s="86"/>
    </row>
    <row r="49" spans="1:26">
      <c r="C49" s="7"/>
      <c r="F49" s="7"/>
      <c r="G49" s="8" t="s">
        <v>36</v>
      </c>
      <c r="H49" s="8">
        <v>0</v>
      </c>
      <c r="I49" s="31"/>
      <c r="K49" s="87"/>
      <c r="L49" s="9"/>
      <c r="M49" s="8">
        <v>0</v>
      </c>
      <c r="N49" s="88"/>
      <c r="O49" s="87"/>
      <c r="P49" s="8">
        <f t="shared" si="2"/>
        <v>0</v>
      </c>
      <c r="Q49" s="87"/>
      <c r="S49" s="86"/>
      <c r="T49" s="8">
        <f t="shared" si="3"/>
        <v>0</v>
      </c>
      <c r="Z49" s="86"/>
    </row>
    <row r="50" spans="1:26">
      <c r="C50" s="7"/>
      <c r="F50" s="7"/>
      <c r="G50" s="8" t="s">
        <v>44</v>
      </c>
      <c r="H50" s="8">
        <v>0</v>
      </c>
      <c r="I50" s="31"/>
      <c r="K50" s="87"/>
      <c r="L50" s="9"/>
      <c r="M50" s="8">
        <v>0</v>
      </c>
      <c r="N50" s="88"/>
      <c r="O50" s="87"/>
      <c r="P50" s="8">
        <f t="shared" si="2"/>
        <v>0</v>
      </c>
      <c r="Q50" s="87"/>
      <c r="S50" s="86"/>
      <c r="T50" s="8">
        <f t="shared" si="3"/>
        <v>0</v>
      </c>
      <c r="Z50" s="86"/>
    </row>
    <row r="51" spans="1:26">
      <c r="C51" s="7"/>
      <c r="F51" s="7"/>
      <c r="G51" s="8" t="s">
        <v>45</v>
      </c>
      <c r="H51" s="8">
        <v>0</v>
      </c>
      <c r="I51" s="31"/>
      <c r="K51" s="87"/>
      <c r="L51" s="9"/>
      <c r="M51" s="8">
        <v>0</v>
      </c>
      <c r="N51" s="88"/>
      <c r="O51" s="87"/>
      <c r="P51" s="8">
        <f t="shared" si="2"/>
        <v>0</v>
      </c>
      <c r="Q51" s="87"/>
      <c r="S51" s="86"/>
      <c r="T51" s="8">
        <f t="shared" si="3"/>
        <v>0</v>
      </c>
      <c r="Z51" s="86"/>
    </row>
    <row r="52" spans="1:26">
      <c r="C52" s="7"/>
      <c r="F52" s="7"/>
      <c r="G52" s="8" t="s">
        <v>46</v>
      </c>
      <c r="H52" s="8">
        <v>0</v>
      </c>
      <c r="I52" s="31"/>
      <c r="K52" s="87"/>
      <c r="L52" s="9"/>
      <c r="M52" s="8">
        <v>0</v>
      </c>
      <c r="N52" s="88"/>
      <c r="O52" s="87"/>
      <c r="P52" s="8">
        <f t="shared" si="2"/>
        <v>0</v>
      </c>
      <c r="Q52" s="87"/>
      <c r="S52" s="86"/>
      <c r="T52" s="8">
        <f t="shared" si="3"/>
        <v>0</v>
      </c>
      <c r="Z52" s="86"/>
    </row>
    <row r="53" spans="1:26" ht="14">
      <c r="C53" s="7"/>
      <c r="D53" s="8" t="s">
        <v>65</v>
      </c>
      <c r="E53" s="8">
        <v>8</v>
      </c>
      <c r="F53" s="14" t="s">
        <v>122</v>
      </c>
      <c r="G53" s="8" t="s">
        <v>32</v>
      </c>
      <c r="H53" s="8">
        <v>0</v>
      </c>
      <c r="I53" s="31"/>
      <c r="K53" s="87">
        <f>COUNTIF(H53:H55,"&gt;0")/COUNT(H53:H55)</f>
        <v>0</v>
      </c>
      <c r="L53" s="9"/>
      <c r="M53" s="8">
        <v>0</v>
      </c>
      <c r="O53" s="87">
        <v>0</v>
      </c>
      <c r="P53" s="8">
        <f t="shared" si="2"/>
        <v>0</v>
      </c>
      <c r="Q53" s="87">
        <f>COUNTIF(P53:P55,"&gt;0")/COUNT(P53:P55)</f>
        <v>0</v>
      </c>
      <c r="S53" s="86">
        <v>0</v>
      </c>
      <c r="T53" s="8">
        <f t="shared" si="3"/>
        <v>0</v>
      </c>
      <c r="Z53" s="86"/>
    </row>
    <row r="54" spans="1:26">
      <c r="C54" s="7"/>
      <c r="F54" s="7"/>
      <c r="G54" s="8" t="s">
        <v>33</v>
      </c>
      <c r="H54" s="8">
        <v>0</v>
      </c>
      <c r="I54" s="31"/>
      <c r="K54" s="87"/>
      <c r="L54" s="9"/>
      <c r="M54" s="8">
        <v>0</v>
      </c>
      <c r="O54" s="87"/>
      <c r="P54" s="8">
        <f t="shared" si="2"/>
        <v>0</v>
      </c>
      <c r="Q54" s="87"/>
      <c r="S54" s="86"/>
      <c r="T54" s="8">
        <f t="shared" si="3"/>
        <v>0</v>
      </c>
      <c r="Z54" s="86"/>
    </row>
    <row r="55" spans="1:26">
      <c r="C55" s="7"/>
      <c r="F55" s="7"/>
      <c r="G55" s="8" t="s">
        <v>34</v>
      </c>
      <c r="H55" s="8">
        <v>0</v>
      </c>
      <c r="I55" s="31"/>
      <c r="K55" s="87"/>
      <c r="L55" s="9"/>
      <c r="M55" s="8">
        <v>0</v>
      </c>
      <c r="O55" s="87"/>
      <c r="P55" s="8">
        <f t="shared" si="2"/>
        <v>0</v>
      </c>
      <c r="Q55" s="87"/>
      <c r="S55" s="86"/>
      <c r="T55" s="8">
        <f t="shared" si="3"/>
        <v>0</v>
      </c>
      <c r="Z55" s="86"/>
    </row>
    <row r="56" spans="1:26" ht="14">
      <c r="C56" s="7"/>
      <c r="D56" s="8" t="s">
        <v>67</v>
      </c>
      <c r="E56" s="8">
        <v>13</v>
      </c>
      <c r="F56" s="14" t="s">
        <v>123</v>
      </c>
      <c r="G56" s="8" t="s">
        <v>32</v>
      </c>
      <c r="H56" s="8">
        <v>0</v>
      </c>
      <c r="I56" s="31"/>
      <c r="K56" s="87">
        <f>COUNTIF(H56:H61,"&gt;0")/COUNT(H56:H61)</f>
        <v>0</v>
      </c>
      <c r="L56" s="9"/>
      <c r="M56" s="8">
        <v>2</v>
      </c>
      <c r="O56" s="87">
        <f>COUNTIF(M56:M61,"&gt;0")/COUNT(M56:M61)</f>
        <v>0.66666666666666663</v>
      </c>
      <c r="P56" s="8">
        <f t="shared" si="2"/>
        <v>1</v>
      </c>
      <c r="Q56" s="87">
        <f>COUNTIF(P56:P61,"&gt;0")/COUNT(P56:P61)</f>
        <v>0.66666666666666663</v>
      </c>
      <c r="S56" s="86">
        <v>0</v>
      </c>
      <c r="T56" s="8">
        <f t="shared" si="3"/>
        <v>0</v>
      </c>
      <c r="Z56" s="86"/>
    </row>
    <row r="57" spans="1:26">
      <c r="C57" s="7"/>
      <c r="F57" s="7"/>
      <c r="G57" s="8" t="s">
        <v>33</v>
      </c>
      <c r="H57" s="8">
        <v>0</v>
      </c>
      <c r="I57" s="31"/>
      <c r="K57" s="87"/>
      <c r="L57" s="9"/>
      <c r="M57" s="8">
        <v>3</v>
      </c>
      <c r="O57" s="87"/>
      <c r="P57" s="8">
        <f t="shared" si="2"/>
        <v>1</v>
      </c>
      <c r="Q57" s="87"/>
      <c r="S57" s="86"/>
      <c r="T57" s="8">
        <f t="shared" si="3"/>
        <v>0</v>
      </c>
      <c r="Z57" s="86"/>
    </row>
    <row r="58" spans="1:26">
      <c r="C58" s="7"/>
      <c r="F58" s="7"/>
      <c r="G58" s="8" t="s">
        <v>34</v>
      </c>
      <c r="H58" s="8">
        <v>0</v>
      </c>
      <c r="I58" s="31"/>
      <c r="K58" s="87"/>
      <c r="L58" s="9"/>
      <c r="M58" s="8">
        <v>2</v>
      </c>
      <c r="O58" s="87"/>
      <c r="P58" s="8">
        <f t="shared" si="2"/>
        <v>1</v>
      </c>
      <c r="Q58" s="87"/>
      <c r="S58" s="86"/>
      <c r="T58" s="8">
        <f t="shared" si="3"/>
        <v>0</v>
      </c>
      <c r="Z58" s="86"/>
    </row>
    <row r="59" spans="1:26">
      <c r="C59" s="7"/>
      <c r="F59" s="7"/>
      <c r="G59" s="8" t="s">
        <v>35</v>
      </c>
      <c r="H59" s="8">
        <v>0</v>
      </c>
      <c r="I59" s="31"/>
      <c r="K59" s="87"/>
      <c r="L59" s="9"/>
      <c r="M59" s="8">
        <v>0</v>
      </c>
      <c r="O59" s="87"/>
      <c r="P59" s="8">
        <f t="shared" si="2"/>
        <v>0</v>
      </c>
      <c r="Q59" s="87"/>
      <c r="S59" s="86"/>
      <c r="T59" s="8">
        <f t="shared" si="3"/>
        <v>0</v>
      </c>
      <c r="Z59" s="86"/>
    </row>
    <row r="60" spans="1:26">
      <c r="C60" s="7"/>
      <c r="F60" s="7"/>
      <c r="G60" s="8" t="s">
        <v>36</v>
      </c>
      <c r="H60" s="8">
        <v>0</v>
      </c>
      <c r="I60" s="31"/>
      <c r="K60" s="87"/>
      <c r="L60" s="9"/>
      <c r="M60" s="8">
        <v>3</v>
      </c>
      <c r="O60" s="87"/>
      <c r="P60" s="8">
        <f t="shared" si="2"/>
        <v>1</v>
      </c>
      <c r="Q60" s="87"/>
      <c r="S60" s="86"/>
      <c r="T60" s="8">
        <f t="shared" si="3"/>
        <v>0</v>
      </c>
      <c r="Z60" s="86"/>
    </row>
    <row r="61" spans="1:26">
      <c r="C61" s="7"/>
      <c r="F61" s="7"/>
      <c r="G61" s="8" t="s">
        <v>44</v>
      </c>
      <c r="H61" s="8">
        <v>0</v>
      </c>
      <c r="I61" s="31"/>
      <c r="K61" s="87"/>
      <c r="L61" s="9"/>
      <c r="M61" s="8">
        <v>0</v>
      </c>
      <c r="O61" s="87"/>
      <c r="P61" s="8">
        <f t="shared" si="2"/>
        <v>0</v>
      </c>
      <c r="Q61" s="87"/>
      <c r="S61" s="86"/>
      <c r="T61" s="8">
        <f t="shared" si="3"/>
        <v>0</v>
      </c>
      <c r="Z61" s="86"/>
    </row>
    <row r="62" spans="1:26">
      <c r="C62" s="7"/>
      <c r="E62" s="17">
        <f>SUM(E26:E61)</f>
        <v>67</v>
      </c>
      <c r="F62" s="7"/>
      <c r="H62" s="17">
        <f>SUM(H26:H61)</f>
        <v>18</v>
      </c>
      <c r="I62" s="31"/>
      <c r="J62" s="17" t="s">
        <v>39</v>
      </c>
      <c r="K62" s="19">
        <f>AVERAGEA(K26:K61)</f>
        <v>4.6153846153846156E-2</v>
      </c>
      <c r="L62" s="19">
        <f>SUMPRODUCT(K26:K61, E26:E61) / SUM(E26:E61)</f>
        <v>4.4776119402985072E-2</v>
      </c>
      <c r="M62" s="17">
        <f>SUM(M26:M61)</f>
        <v>39</v>
      </c>
      <c r="N62" s="20"/>
      <c r="O62" s="19">
        <f>AVERAGE(O26:O61)</f>
        <v>0.36153846153846148</v>
      </c>
      <c r="P62" s="17">
        <f>SUM(P26:P61)</f>
        <v>14</v>
      </c>
      <c r="Q62" s="19">
        <f>AVERAGEA(Q26:Q61)</f>
        <v>0.37692307692307692</v>
      </c>
      <c r="R62" s="17"/>
      <c r="S62" s="17">
        <f>SUM(S26:S61)/COUNTA(S26:S61)</f>
        <v>0</v>
      </c>
      <c r="T62" s="17">
        <f>SUM(T26:T61)</f>
        <v>0</v>
      </c>
      <c r="U62" s="17">
        <f>SUMPRODUCT(S26:S61, E26:E61) / SUM(E26:E61)</f>
        <v>0</v>
      </c>
      <c r="V62" s="17">
        <v>55</v>
      </c>
      <c r="W62" s="17">
        <f>E62 -T62</f>
        <v>67</v>
      </c>
      <c r="X62" s="17">
        <v>0</v>
      </c>
      <c r="Y62" s="17">
        <v>20</v>
      </c>
    </row>
    <row r="63" spans="1:26" ht="28">
      <c r="A63" s="8">
        <v>4</v>
      </c>
      <c r="B63" s="8" t="s">
        <v>124</v>
      </c>
      <c r="C63" s="7" t="s">
        <v>125</v>
      </c>
      <c r="D63" s="8" t="s">
        <v>71</v>
      </c>
      <c r="E63" s="8">
        <v>13</v>
      </c>
      <c r="F63" s="14" t="s">
        <v>72</v>
      </c>
      <c r="G63" s="8" t="s">
        <v>32</v>
      </c>
      <c r="H63" s="8">
        <v>0</v>
      </c>
      <c r="I63" s="31"/>
      <c r="K63" s="87">
        <f>COUNTIF(H63:H67,"&gt;0")/COUNT(H63:H67)</f>
        <v>0</v>
      </c>
      <c r="L63" s="9"/>
      <c r="M63" s="8">
        <v>0</v>
      </c>
      <c r="O63" s="87">
        <f>COUNTIF(M63:M67,"&gt;0")/COUNT(M63:M67)</f>
        <v>0</v>
      </c>
      <c r="P63" s="8">
        <f t="shared" ref="P63:P93" si="4">IF(OR(H63&gt;0, M63&gt;0),1,0)</f>
        <v>0</v>
      </c>
      <c r="Q63" s="87">
        <f>COUNTIF(P63:P67,"&gt;0")/COUNT(P63:P67)</f>
        <v>0</v>
      </c>
      <c r="S63" s="86">
        <v>1</v>
      </c>
      <c r="T63" s="8">
        <f t="shared" ref="T63:T93" si="5">IF(S63&gt;0,E63,0)</f>
        <v>13</v>
      </c>
      <c r="Z63" s="86" t="s">
        <v>30</v>
      </c>
    </row>
    <row r="64" spans="1:26">
      <c r="C64" s="7"/>
      <c r="F64" s="7"/>
      <c r="G64" s="8" t="s">
        <v>33</v>
      </c>
      <c r="H64" s="8">
        <v>0</v>
      </c>
      <c r="I64" s="31"/>
      <c r="K64" s="87"/>
      <c r="L64" s="9"/>
      <c r="M64" s="8">
        <v>0</v>
      </c>
      <c r="O64" s="87"/>
      <c r="P64" s="8">
        <f t="shared" si="4"/>
        <v>0</v>
      </c>
      <c r="Q64" s="87"/>
      <c r="S64" s="86"/>
      <c r="T64" s="8">
        <f t="shared" si="5"/>
        <v>0</v>
      </c>
      <c r="Z64" s="86"/>
    </row>
    <row r="65" spans="3:26">
      <c r="C65" s="7"/>
      <c r="F65" s="7"/>
      <c r="G65" s="8" t="s">
        <v>34</v>
      </c>
      <c r="H65" s="8">
        <v>0</v>
      </c>
      <c r="I65" s="31"/>
      <c r="K65" s="87"/>
      <c r="L65" s="9"/>
      <c r="M65" s="8">
        <v>0</v>
      </c>
      <c r="O65" s="87"/>
      <c r="P65" s="8">
        <f t="shared" si="4"/>
        <v>0</v>
      </c>
      <c r="Q65" s="87"/>
      <c r="S65" s="86"/>
      <c r="T65" s="8">
        <f t="shared" si="5"/>
        <v>0</v>
      </c>
      <c r="Z65" s="86"/>
    </row>
    <row r="66" spans="3:26">
      <c r="C66" s="7"/>
      <c r="F66" s="7"/>
      <c r="G66" s="8" t="s">
        <v>35</v>
      </c>
      <c r="H66" s="8">
        <v>0</v>
      </c>
      <c r="I66" s="31"/>
      <c r="K66" s="87"/>
      <c r="L66" s="9"/>
      <c r="M66" s="8">
        <v>0</v>
      </c>
      <c r="O66" s="87"/>
      <c r="P66" s="8">
        <f t="shared" si="4"/>
        <v>0</v>
      </c>
      <c r="Q66" s="87"/>
      <c r="S66" s="86"/>
      <c r="T66" s="8">
        <f t="shared" si="5"/>
        <v>0</v>
      </c>
      <c r="Z66" s="86"/>
    </row>
    <row r="67" spans="3:26">
      <c r="C67" s="7"/>
      <c r="F67" s="7"/>
      <c r="G67" s="8" t="s">
        <v>36</v>
      </c>
      <c r="H67" s="8">
        <v>0</v>
      </c>
      <c r="I67" s="31"/>
      <c r="K67" s="87"/>
      <c r="L67" s="9"/>
      <c r="M67" s="8">
        <v>0</v>
      </c>
      <c r="O67" s="87"/>
      <c r="P67" s="8">
        <f t="shared" si="4"/>
        <v>0</v>
      </c>
      <c r="Q67" s="87"/>
      <c r="S67" s="86"/>
      <c r="T67" s="8">
        <f t="shared" si="5"/>
        <v>0</v>
      </c>
      <c r="Z67" s="86"/>
    </row>
    <row r="68" spans="3:26" ht="28">
      <c r="C68" s="7"/>
      <c r="D68" s="8" t="s">
        <v>126</v>
      </c>
      <c r="E68" s="8">
        <v>5</v>
      </c>
      <c r="F68" s="14" t="s">
        <v>127</v>
      </c>
      <c r="G68" s="8" t="s">
        <v>32</v>
      </c>
      <c r="H68" s="8">
        <v>0</v>
      </c>
      <c r="I68" s="31"/>
      <c r="K68" s="87">
        <f>COUNTIF(H68:H77,"&gt;0")/COUNT(H68:H77)</f>
        <v>0.3</v>
      </c>
      <c r="L68" s="9"/>
      <c r="M68" s="8">
        <v>0</v>
      </c>
      <c r="O68" s="87">
        <f>COUNTIF(M68:M77,"&gt;0")/COUNT(M68:M77)</f>
        <v>0.1</v>
      </c>
      <c r="P68" s="8">
        <f t="shared" si="4"/>
        <v>0</v>
      </c>
      <c r="Q68" s="87">
        <f>COUNTIF(P68:P77,"&gt;0")/COUNT(P68:P77)</f>
        <v>0.4</v>
      </c>
      <c r="S68" s="86">
        <v>1</v>
      </c>
      <c r="T68" s="8">
        <f t="shared" si="5"/>
        <v>5</v>
      </c>
      <c r="Z68" s="86"/>
    </row>
    <row r="69" spans="3:26">
      <c r="C69" s="7"/>
      <c r="F69" s="7"/>
      <c r="G69" s="8" t="s">
        <v>33</v>
      </c>
      <c r="H69" s="8">
        <v>0</v>
      </c>
      <c r="I69" s="31"/>
      <c r="K69" s="87"/>
      <c r="L69" s="9"/>
      <c r="M69" s="8">
        <v>0</v>
      </c>
      <c r="O69" s="87"/>
      <c r="P69" s="8">
        <f t="shared" si="4"/>
        <v>0</v>
      </c>
      <c r="Q69" s="87"/>
      <c r="S69" s="86"/>
      <c r="T69" s="8">
        <f t="shared" si="5"/>
        <v>0</v>
      </c>
      <c r="Z69" s="86"/>
    </row>
    <row r="70" spans="3:26">
      <c r="C70" s="7"/>
      <c r="F70" s="7"/>
      <c r="G70" s="8" t="s">
        <v>34</v>
      </c>
      <c r="H70" s="8">
        <v>0</v>
      </c>
      <c r="I70" s="31"/>
      <c r="K70" s="87"/>
      <c r="L70" s="9"/>
      <c r="M70" s="8">
        <v>0</v>
      </c>
      <c r="O70" s="87"/>
      <c r="P70" s="8">
        <f t="shared" si="4"/>
        <v>0</v>
      </c>
      <c r="Q70" s="87"/>
      <c r="S70" s="86"/>
      <c r="T70" s="8">
        <f t="shared" si="5"/>
        <v>0</v>
      </c>
      <c r="Z70" s="86"/>
    </row>
    <row r="71" spans="3:26">
      <c r="C71" s="7"/>
      <c r="F71" s="7"/>
      <c r="G71" s="8" t="s">
        <v>35</v>
      </c>
      <c r="H71" s="8">
        <v>1</v>
      </c>
      <c r="I71" s="31"/>
      <c r="K71" s="87"/>
      <c r="L71" s="9"/>
      <c r="M71" s="8">
        <v>0</v>
      </c>
      <c r="O71" s="87"/>
      <c r="P71" s="8">
        <f t="shared" si="4"/>
        <v>1</v>
      </c>
      <c r="Q71" s="87"/>
      <c r="S71" s="86"/>
      <c r="T71" s="8">
        <f t="shared" si="5"/>
        <v>0</v>
      </c>
      <c r="Z71" s="86"/>
    </row>
    <row r="72" spans="3:26">
      <c r="C72" s="7"/>
      <c r="F72" s="7"/>
      <c r="G72" s="8" t="s">
        <v>36</v>
      </c>
      <c r="H72" s="8">
        <v>0</v>
      </c>
      <c r="I72" s="31"/>
      <c r="K72" s="87"/>
      <c r="L72" s="9"/>
      <c r="M72" s="8">
        <v>8</v>
      </c>
      <c r="O72" s="87"/>
      <c r="P72" s="8">
        <f t="shared" si="4"/>
        <v>1</v>
      </c>
      <c r="Q72" s="87"/>
      <c r="S72" s="86"/>
      <c r="T72" s="8">
        <f t="shared" si="5"/>
        <v>0</v>
      </c>
      <c r="Z72" s="86"/>
    </row>
    <row r="73" spans="3:26">
      <c r="C73" s="7"/>
      <c r="F73" s="7"/>
      <c r="G73" s="8" t="s">
        <v>44</v>
      </c>
      <c r="H73" s="8">
        <v>0</v>
      </c>
      <c r="I73" s="31"/>
      <c r="K73" s="87"/>
      <c r="L73" s="9"/>
      <c r="M73" s="8">
        <v>0</v>
      </c>
      <c r="O73" s="87"/>
      <c r="P73" s="8">
        <f t="shared" si="4"/>
        <v>0</v>
      </c>
      <c r="Q73" s="87"/>
      <c r="S73" s="86"/>
      <c r="T73" s="8">
        <f t="shared" si="5"/>
        <v>0</v>
      </c>
      <c r="Z73" s="86"/>
    </row>
    <row r="74" spans="3:26">
      <c r="C74" s="7"/>
      <c r="F74" s="7"/>
      <c r="G74" s="8" t="s">
        <v>45</v>
      </c>
      <c r="H74" s="8">
        <v>0</v>
      </c>
      <c r="I74" s="31"/>
      <c r="K74" s="87"/>
      <c r="L74" s="9"/>
      <c r="M74" s="8">
        <v>0</v>
      </c>
      <c r="O74" s="87"/>
      <c r="P74" s="8">
        <f t="shared" si="4"/>
        <v>0</v>
      </c>
      <c r="Q74" s="87"/>
      <c r="S74" s="86"/>
      <c r="T74" s="8">
        <f t="shared" si="5"/>
        <v>0</v>
      </c>
      <c r="Z74" s="86"/>
    </row>
    <row r="75" spans="3:26">
      <c r="C75" s="7"/>
      <c r="F75" s="7"/>
      <c r="G75" s="8" t="s">
        <v>46</v>
      </c>
      <c r="H75" s="8">
        <v>1</v>
      </c>
      <c r="I75" s="31"/>
      <c r="K75" s="87"/>
      <c r="L75" s="9"/>
      <c r="M75" s="8">
        <v>0</v>
      </c>
      <c r="O75" s="87"/>
      <c r="P75" s="8">
        <f t="shared" si="4"/>
        <v>1</v>
      </c>
      <c r="Q75" s="87"/>
      <c r="S75" s="86"/>
      <c r="T75" s="8">
        <f t="shared" si="5"/>
        <v>0</v>
      </c>
      <c r="Z75" s="86"/>
    </row>
    <row r="76" spans="3:26">
      <c r="C76" s="7"/>
      <c r="F76" s="7"/>
      <c r="G76" s="8" t="s">
        <v>47</v>
      </c>
      <c r="H76" s="8">
        <v>0</v>
      </c>
      <c r="I76" s="31"/>
      <c r="K76" s="87"/>
      <c r="L76" s="9"/>
      <c r="M76" s="8">
        <v>0</v>
      </c>
      <c r="O76" s="87"/>
      <c r="P76" s="8">
        <f t="shared" si="4"/>
        <v>0</v>
      </c>
      <c r="Q76" s="87"/>
      <c r="S76" s="86"/>
      <c r="T76" s="8">
        <f t="shared" si="5"/>
        <v>0</v>
      </c>
      <c r="Z76" s="86"/>
    </row>
    <row r="77" spans="3:26">
      <c r="C77" s="7"/>
      <c r="F77" s="7"/>
      <c r="G77" s="8" t="s">
        <v>128</v>
      </c>
      <c r="H77" s="8">
        <v>6</v>
      </c>
      <c r="I77" s="31"/>
      <c r="K77" s="87"/>
      <c r="L77" s="9"/>
      <c r="M77" s="8">
        <v>0</v>
      </c>
      <c r="O77" s="87"/>
      <c r="P77" s="8">
        <f t="shared" si="4"/>
        <v>1</v>
      </c>
      <c r="Q77" s="87"/>
      <c r="S77" s="86"/>
      <c r="T77" s="8">
        <f t="shared" si="5"/>
        <v>0</v>
      </c>
      <c r="Z77" s="86"/>
    </row>
    <row r="78" spans="3:26" ht="14">
      <c r="C78" s="7"/>
      <c r="D78" s="8" t="s">
        <v>67</v>
      </c>
      <c r="E78" s="8">
        <v>8</v>
      </c>
      <c r="F78" s="14" t="s">
        <v>123</v>
      </c>
      <c r="G78" s="8" t="s">
        <v>32</v>
      </c>
      <c r="H78" s="8">
        <v>0</v>
      </c>
      <c r="I78" s="31"/>
      <c r="K78" s="87">
        <f>COUNTIF(H78:H83,"&gt;0")/COUNT(H78:H83)</f>
        <v>0</v>
      </c>
      <c r="L78" s="9"/>
      <c r="M78" s="8">
        <v>0</v>
      </c>
      <c r="O78" s="87">
        <f>COUNTIF(M78:M83,"&gt;0")/COUNT(M78:M83)</f>
        <v>0</v>
      </c>
      <c r="P78" s="8">
        <f t="shared" si="4"/>
        <v>0</v>
      </c>
      <c r="Q78" s="87">
        <f>COUNTIF(P78:P83,"&gt;0")/COUNT(P78:P83)</f>
        <v>0</v>
      </c>
      <c r="S78" s="86">
        <v>0</v>
      </c>
      <c r="T78" s="8">
        <f t="shared" si="5"/>
        <v>0</v>
      </c>
      <c r="Z78" s="86"/>
    </row>
    <row r="79" spans="3:26">
      <c r="C79" s="7"/>
      <c r="F79" s="7"/>
      <c r="G79" s="8" t="s">
        <v>33</v>
      </c>
      <c r="H79" s="8">
        <v>0</v>
      </c>
      <c r="I79" s="31"/>
      <c r="K79" s="87"/>
      <c r="L79" s="9"/>
      <c r="M79" s="8">
        <v>0</v>
      </c>
      <c r="O79" s="87"/>
      <c r="P79" s="8">
        <f t="shared" si="4"/>
        <v>0</v>
      </c>
      <c r="Q79" s="87"/>
      <c r="S79" s="86"/>
      <c r="T79" s="8">
        <f t="shared" si="5"/>
        <v>0</v>
      </c>
      <c r="Z79" s="86"/>
    </row>
    <row r="80" spans="3:26">
      <c r="C80" s="7"/>
      <c r="F80" s="7"/>
      <c r="G80" s="8" t="s">
        <v>34</v>
      </c>
      <c r="H80" s="8">
        <v>0</v>
      </c>
      <c r="I80" s="31"/>
      <c r="K80" s="87"/>
      <c r="L80" s="9"/>
      <c r="M80" s="8">
        <v>0</v>
      </c>
      <c r="O80" s="87"/>
      <c r="P80" s="8">
        <f t="shared" si="4"/>
        <v>0</v>
      </c>
      <c r="Q80" s="87"/>
      <c r="S80" s="86"/>
      <c r="T80" s="8">
        <f t="shared" si="5"/>
        <v>0</v>
      </c>
      <c r="Z80" s="86"/>
    </row>
    <row r="81" spans="1:26">
      <c r="C81" s="7"/>
      <c r="F81" s="7"/>
      <c r="G81" s="8" t="s">
        <v>35</v>
      </c>
      <c r="H81" s="8">
        <v>0</v>
      </c>
      <c r="I81" s="31"/>
      <c r="K81" s="87"/>
      <c r="L81" s="9"/>
      <c r="M81" s="8">
        <v>0</v>
      </c>
      <c r="O81" s="87"/>
      <c r="P81" s="8">
        <f t="shared" si="4"/>
        <v>0</v>
      </c>
      <c r="Q81" s="87"/>
      <c r="S81" s="86"/>
      <c r="T81" s="8">
        <f t="shared" si="5"/>
        <v>0</v>
      </c>
      <c r="Z81" s="86"/>
    </row>
    <row r="82" spans="1:26">
      <c r="C82" s="7"/>
      <c r="F82" s="7"/>
      <c r="G82" s="8" t="s">
        <v>36</v>
      </c>
      <c r="H82" s="8">
        <v>0</v>
      </c>
      <c r="I82" s="31"/>
      <c r="K82" s="87"/>
      <c r="L82" s="9"/>
      <c r="M82" s="8">
        <v>0</v>
      </c>
      <c r="O82" s="87"/>
      <c r="P82" s="8">
        <f t="shared" si="4"/>
        <v>0</v>
      </c>
      <c r="Q82" s="87"/>
      <c r="S82" s="86"/>
      <c r="T82" s="8">
        <f t="shared" si="5"/>
        <v>0</v>
      </c>
      <c r="Z82" s="86"/>
    </row>
    <row r="83" spans="1:26">
      <c r="C83" s="7"/>
      <c r="F83" s="7"/>
      <c r="G83" s="8" t="s">
        <v>44</v>
      </c>
      <c r="H83" s="8">
        <v>0</v>
      </c>
      <c r="I83" s="31"/>
      <c r="K83" s="87"/>
      <c r="L83" s="9"/>
      <c r="O83" s="87"/>
      <c r="P83" s="8">
        <f t="shared" si="4"/>
        <v>0</v>
      </c>
      <c r="Q83" s="87"/>
      <c r="S83" s="86"/>
      <c r="T83" s="8">
        <f t="shared" si="5"/>
        <v>0</v>
      </c>
      <c r="Z83" s="86"/>
    </row>
    <row r="84" spans="1:26" ht="28">
      <c r="C84" s="7"/>
      <c r="D84" s="8" t="s">
        <v>69</v>
      </c>
      <c r="E84" s="8">
        <v>3</v>
      </c>
      <c r="F84" s="14" t="s">
        <v>70</v>
      </c>
      <c r="G84" s="8" t="s">
        <v>32</v>
      </c>
      <c r="H84" s="8">
        <v>0</v>
      </c>
      <c r="I84" s="31"/>
      <c r="K84" s="87">
        <f>COUNTIF(H84:H87,"&gt;0")/COUNT(H84:H87)</f>
        <v>0</v>
      </c>
      <c r="L84" s="9"/>
      <c r="M84" s="8">
        <v>0</v>
      </c>
      <c r="O84" s="87">
        <f>COUNTIF(M84:M87,"&gt;0")/COUNT(M84:M87)</f>
        <v>0</v>
      </c>
      <c r="P84" s="8">
        <f t="shared" si="4"/>
        <v>0</v>
      </c>
      <c r="Q84" s="87">
        <f>COUNTIF(P84:P87,"&gt;0")/COUNT(P84:P87)</f>
        <v>0</v>
      </c>
      <c r="S84" s="86">
        <v>1</v>
      </c>
      <c r="T84" s="8">
        <f t="shared" si="5"/>
        <v>3</v>
      </c>
      <c r="Z84" s="86"/>
    </row>
    <row r="85" spans="1:26">
      <c r="C85" s="7"/>
      <c r="F85" s="7"/>
      <c r="G85" s="8" t="s">
        <v>33</v>
      </c>
      <c r="H85" s="8">
        <v>0</v>
      </c>
      <c r="I85" s="31"/>
      <c r="K85" s="87"/>
      <c r="L85" s="9"/>
      <c r="M85" s="8">
        <v>0</v>
      </c>
      <c r="O85" s="87"/>
      <c r="P85" s="8">
        <f t="shared" si="4"/>
        <v>0</v>
      </c>
      <c r="Q85" s="87"/>
      <c r="S85" s="86"/>
      <c r="T85" s="8">
        <f t="shared" si="5"/>
        <v>0</v>
      </c>
      <c r="Z85" s="86"/>
    </row>
    <row r="86" spans="1:26">
      <c r="C86" s="7"/>
      <c r="F86" s="7"/>
      <c r="G86" s="8" t="s">
        <v>34</v>
      </c>
      <c r="H86" s="8">
        <v>0</v>
      </c>
      <c r="I86" s="31"/>
      <c r="K86" s="87"/>
      <c r="L86" s="9"/>
      <c r="M86" s="8">
        <v>0</v>
      </c>
      <c r="O86" s="87"/>
      <c r="P86" s="8">
        <f t="shared" si="4"/>
        <v>0</v>
      </c>
      <c r="Q86" s="87"/>
      <c r="S86" s="86"/>
      <c r="T86" s="8">
        <f t="shared" si="5"/>
        <v>0</v>
      </c>
      <c r="Z86" s="86"/>
    </row>
    <row r="87" spans="1:26">
      <c r="C87" s="7"/>
      <c r="F87" s="7"/>
      <c r="G87" s="8" t="s">
        <v>35</v>
      </c>
      <c r="H87" s="8">
        <v>0</v>
      </c>
      <c r="I87" s="31"/>
      <c r="K87" s="87"/>
      <c r="L87" s="9"/>
      <c r="M87" s="8">
        <v>0</v>
      </c>
      <c r="O87" s="87"/>
      <c r="P87" s="8">
        <f t="shared" si="4"/>
        <v>0</v>
      </c>
      <c r="Q87" s="87"/>
      <c r="S87" s="86"/>
      <c r="T87" s="8">
        <f t="shared" si="5"/>
        <v>0</v>
      </c>
      <c r="Z87" s="86"/>
    </row>
    <row r="88" spans="1:26" ht="14">
      <c r="C88" s="7"/>
      <c r="D88" s="8" t="s">
        <v>63</v>
      </c>
      <c r="E88" s="8">
        <v>8</v>
      </c>
      <c r="F88" s="14" t="s">
        <v>129</v>
      </c>
      <c r="G88" s="8" t="s">
        <v>32</v>
      </c>
      <c r="H88" s="8">
        <v>0</v>
      </c>
      <c r="I88" s="31"/>
      <c r="K88" s="87">
        <f>COUNTIF(H88:H93,"&gt;0")/COUNT(H88:H93)</f>
        <v>0</v>
      </c>
      <c r="L88" s="9"/>
      <c r="M88" s="8">
        <v>0</v>
      </c>
      <c r="O88" s="87">
        <f>COUNTIF(M88:M93,"&gt;0")/COUNT(M88:M93)</f>
        <v>0</v>
      </c>
      <c r="P88" s="8">
        <f t="shared" si="4"/>
        <v>0</v>
      </c>
      <c r="Q88" s="87">
        <f>COUNTIF(P88:P93,"&gt;0")/COUNT(P88:P93)</f>
        <v>0</v>
      </c>
      <c r="S88" s="86">
        <v>0</v>
      </c>
      <c r="T88" s="8">
        <f t="shared" si="5"/>
        <v>0</v>
      </c>
      <c r="Z88" s="86"/>
    </row>
    <row r="89" spans="1:26">
      <c r="C89" s="7"/>
      <c r="F89" s="7"/>
      <c r="G89" s="8" t="s">
        <v>33</v>
      </c>
      <c r="H89" s="8">
        <v>0</v>
      </c>
      <c r="I89" s="31"/>
      <c r="K89" s="87"/>
      <c r="L89" s="9"/>
      <c r="M89" s="8">
        <v>0</v>
      </c>
      <c r="O89" s="87"/>
      <c r="P89" s="8">
        <f t="shared" si="4"/>
        <v>0</v>
      </c>
      <c r="Q89" s="87"/>
      <c r="S89" s="86"/>
      <c r="T89" s="8">
        <f t="shared" si="5"/>
        <v>0</v>
      </c>
      <c r="Z89" s="86"/>
    </row>
    <row r="90" spans="1:26">
      <c r="C90" s="7"/>
      <c r="F90" s="7"/>
      <c r="G90" s="8" t="s">
        <v>34</v>
      </c>
      <c r="H90" s="8">
        <v>0</v>
      </c>
      <c r="I90" s="31"/>
      <c r="K90" s="87"/>
      <c r="L90" s="9"/>
      <c r="M90" s="8">
        <v>0</v>
      </c>
      <c r="O90" s="87"/>
      <c r="P90" s="8">
        <f t="shared" si="4"/>
        <v>0</v>
      </c>
      <c r="Q90" s="87"/>
      <c r="S90" s="86"/>
      <c r="T90" s="8">
        <f t="shared" si="5"/>
        <v>0</v>
      </c>
      <c r="Z90" s="86"/>
    </row>
    <row r="91" spans="1:26">
      <c r="C91" s="7"/>
      <c r="F91" s="7"/>
      <c r="G91" s="8" t="s">
        <v>35</v>
      </c>
      <c r="H91" s="8">
        <v>0</v>
      </c>
      <c r="I91" s="31"/>
      <c r="K91" s="87"/>
      <c r="L91" s="9"/>
      <c r="M91" s="8">
        <v>0</v>
      </c>
      <c r="O91" s="87"/>
      <c r="P91" s="8">
        <f t="shared" si="4"/>
        <v>0</v>
      </c>
      <c r="Q91" s="87"/>
      <c r="S91" s="86"/>
      <c r="T91" s="8">
        <f t="shared" si="5"/>
        <v>0</v>
      </c>
      <c r="Z91" s="86"/>
    </row>
    <row r="92" spans="1:26">
      <c r="C92" s="7"/>
      <c r="F92" s="7"/>
      <c r="G92" s="8" t="s">
        <v>36</v>
      </c>
      <c r="H92" s="8">
        <v>0</v>
      </c>
      <c r="I92" s="31"/>
      <c r="K92" s="87"/>
      <c r="L92" s="9"/>
      <c r="M92" s="8">
        <v>0</v>
      </c>
      <c r="O92" s="87"/>
      <c r="P92" s="8">
        <f t="shared" si="4"/>
        <v>0</v>
      </c>
      <c r="Q92" s="87"/>
      <c r="S92" s="86"/>
      <c r="T92" s="8">
        <f t="shared" si="5"/>
        <v>0</v>
      </c>
      <c r="Z92" s="86"/>
    </row>
    <row r="93" spans="1:26">
      <c r="C93" s="7"/>
      <c r="F93" s="7"/>
      <c r="G93" s="8" t="s">
        <v>44</v>
      </c>
      <c r="H93" s="8">
        <v>0</v>
      </c>
      <c r="I93" s="31"/>
      <c r="K93" s="87"/>
      <c r="L93" s="9"/>
      <c r="M93" s="8">
        <v>0</v>
      </c>
      <c r="O93" s="87"/>
      <c r="P93" s="8">
        <f t="shared" si="4"/>
        <v>0</v>
      </c>
      <c r="Q93" s="87"/>
      <c r="S93" s="86"/>
      <c r="T93" s="8">
        <f t="shared" si="5"/>
        <v>0</v>
      </c>
      <c r="Z93" s="86"/>
    </row>
    <row r="94" spans="1:26" ht="15">
      <c r="C94" s="7"/>
      <c r="E94" s="8">
        <f>SUM(E63:E93)</f>
        <v>37</v>
      </c>
      <c r="F94" s="7"/>
      <c r="H94" s="17">
        <f>SUM(H63:H93)</f>
        <v>8</v>
      </c>
      <c r="I94" s="31"/>
      <c r="J94" s="17" t="s">
        <v>39</v>
      </c>
      <c r="K94" s="19">
        <f>AVERAGEA(K63:K93)</f>
        <v>0.06</v>
      </c>
      <c r="L94" s="19">
        <f>SUMPRODUCT(K63:K93, E63:E93) / SUM(E63:E93)</f>
        <v>4.0540540540540543E-2</v>
      </c>
      <c r="M94" s="17">
        <f>SUM(M63:M93)</f>
        <v>8</v>
      </c>
      <c r="N94" s="20"/>
      <c r="O94" s="19">
        <f>AVERAGE(O63:O93)</f>
        <v>0.02</v>
      </c>
      <c r="P94" s="17">
        <f>SUM(P63:P93)</f>
        <v>4</v>
      </c>
      <c r="Q94" s="19">
        <f>AVERAGEA(Q63:Q93)</f>
        <v>0.08</v>
      </c>
      <c r="R94" s="17"/>
      <c r="S94" s="17">
        <f>SUM(S63:S93)/COUNTA(S63:S93)</f>
        <v>0.6</v>
      </c>
      <c r="T94" s="17">
        <f>SUM(T63:T93)</f>
        <v>21</v>
      </c>
      <c r="U94" s="17">
        <f>SUMPRODUCT(S63:S93, E63:E93) / SUM(E63:E93)</f>
        <v>0.56756756756756754</v>
      </c>
      <c r="V94" s="32">
        <v>26</v>
      </c>
      <c r="W94" s="17">
        <f>E94 -T94</f>
        <v>16</v>
      </c>
      <c r="X94" s="17">
        <v>8</v>
      </c>
      <c r="Y94" s="17">
        <v>0</v>
      </c>
    </row>
    <row r="95" spans="1:26" ht="14">
      <c r="A95" s="8">
        <v>5</v>
      </c>
      <c r="B95" s="8" t="s">
        <v>130</v>
      </c>
      <c r="C95" s="8" t="s">
        <v>131</v>
      </c>
      <c r="D95" s="8" t="s">
        <v>75</v>
      </c>
      <c r="E95" s="8">
        <v>13</v>
      </c>
      <c r="F95" s="14" t="s">
        <v>132</v>
      </c>
      <c r="G95" s="8" t="s">
        <v>32</v>
      </c>
      <c r="H95" s="8">
        <v>0</v>
      </c>
      <c r="I95" s="31"/>
      <c r="K95" s="87">
        <f>COUNTIF(H95:H99,"&gt;0")/COUNT(H95:H99)</f>
        <v>0</v>
      </c>
      <c r="L95" s="9"/>
      <c r="M95" s="8">
        <v>1</v>
      </c>
      <c r="O95" s="87">
        <f>COUNTIF(M95:M99,"&gt;0")/COUNT(M95:M99)</f>
        <v>1</v>
      </c>
      <c r="P95" s="8">
        <f t="shared" ref="P95:P114" si="6">IF(OR(H95&gt;0, M95&gt;0),1,0)</f>
        <v>1</v>
      </c>
      <c r="Q95" s="87">
        <f>COUNTIF(P95:P99,"&gt;0")/COUNT(P95:P99)</f>
        <v>1</v>
      </c>
      <c r="S95" s="86">
        <v>1</v>
      </c>
      <c r="T95" s="8">
        <f t="shared" ref="T95:T114" si="7">IF(S95&gt;0,E95,0)</f>
        <v>13</v>
      </c>
      <c r="Z95" s="86" t="s">
        <v>30</v>
      </c>
    </row>
    <row r="96" spans="1:26">
      <c r="C96" s="7"/>
      <c r="F96" s="7"/>
      <c r="G96" s="8" t="s">
        <v>33</v>
      </c>
      <c r="H96" s="8">
        <v>0</v>
      </c>
      <c r="I96" s="31"/>
      <c r="K96" s="87"/>
      <c r="L96" s="9"/>
      <c r="M96" s="8">
        <v>1</v>
      </c>
      <c r="O96" s="87"/>
      <c r="P96" s="8">
        <f t="shared" si="6"/>
        <v>1</v>
      </c>
      <c r="Q96" s="87"/>
      <c r="S96" s="86"/>
      <c r="T96" s="8">
        <f t="shared" si="7"/>
        <v>0</v>
      </c>
      <c r="Z96" s="86"/>
    </row>
    <row r="97" spans="2:26">
      <c r="C97" s="7"/>
      <c r="F97" s="7"/>
      <c r="G97" s="8" t="s">
        <v>34</v>
      </c>
      <c r="H97" s="8">
        <v>0</v>
      </c>
      <c r="I97" s="31"/>
      <c r="K97" s="87"/>
      <c r="L97" s="9"/>
      <c r="M97" s="8">
        <v>1</v>
      </c>
      <c r="O97" s="87"/>
      <c r="P97" s="8">
        <f t="shared" si="6"/>
        <v>1</v>
      </c>
      <c r="Q97" s="87"/>
      <c r="S97" s="86"/>
      <c r="T97" s="8">
        <f t="shared" si="7"/>
        <v>0</v>
      </c>
      <c r="Z97" s="86"/>
    </row>
    <row r="98" spans="2:26">
      <c r="C98" s="7"/>
      <c r="F98" s="7"/>
      <c r="G98" s="8" t="s">
        <v>35</v>
      </c>
      <c r="H98" s="8">
        <v>0</v>
      </c>
      <c r="I98" s="31"/>
      <c r="K98" s="87"/>
      <c r="L98" s="9"/>
      <c r="M98" s="8">
        <v>1</v>
      </c>
      <c r="O98" s="87"/>
      <c r="P98" s="8">
        <f t="shared" si="6"/>
        <v>1</v>
      </c>
      <c r="Q98" s="87"/>
      <c r="S98" s="86"/>
      <c r="T98" s="8">
        <f t="shared" si="7"/>
        <v>0</v>
      </c>
      <c r="Z98" s="86"/>
    </row>
    <row r="99" spans="2:26">
      <c r="C99" s="7"/>
      <c r="F99" s="7"/>
      <c r="G99" s="8" t="s">
        <v>36</v>
      </c>
      <c r="H99" s="8">
        <v>0</v>
      </c>
      <c r="I99" s="31"/>
      <c r="K99" s="87"/>
      <c r="L99" s="9"/>
      <c r="M99" s="8">
        <v>1</v>
      </c>
      <c r="O99" s="87"/>
      <c r="P99" s="8">
        <f t="shared" si="6"/>
        <v>1</v>
      </c>
      <c r="Q99" s="87"/>
      <c r="S99" s="86"/>
      <c r="T99" s="8">
        <f t="shared" si="7"/>
        <v>0</v>
      </c>
      <c r="Z99" s="86"/>
    </row>
    <row r="100" spans="2:26" ht="14">
      <c r="C100" s="7"/>
      <c r="D100" s="8" t="s">
        <v>133</v>
      </c>
      <c r="E100" s="8">
        <v>5</v>
      </c>
      <c r="F100" s="14" t="s">
        <v>134</v>
      </c>
      <c r="G100" s="8" t="s">
        <v>32</v>
      </c>
      <c r="H100" s="8">
        <v>0</v>
      </c>
      <c r="I100" s="31"/>
      <c r="K100" s="87">
        <f>COUNTIF(H100:H102,"&gt;0")/COUNT(H100:H102)</f>
        <v>0</v>
      </c>
      <c r="L100" s="9"/>
      <c r="M100" s="8">
        <v>1</v>
      </c>
      <c r="O100" s="87">
        <f>COUNTIF(M100:M102,"&gt;0")/COUNT(M100:M102)</f>
        <v>1</v>
      </c>
      <c r="P100" s="8">
        <f t="shared" si="6"/>
        <v>1</v>
      </c>
      <c r="Q100" s="87">
        <f>COUNTIF(P100:P102,"&gt;0")/COUNT(P100:P102)</f>
        <v>1</v>
      </c>
      <c r="S100" s="86">
        <v>1</v>
      </c>
      <c r="T100" s="8">
        <f t="shared" si="7"/>
        <v>5</v>
      </c>
      <c r="Z100" s="86"/>
    </row>
    <row r="101" spans="2:26">
      <c r="C101" s="7"/>
      <c r="F101" s="7"/>
      <c r="G101" s="8" t="s">
        <v>33</v>
      </c>
      <c r="H101" s="8">
        <v>0</v>
      </c>
      <c r="I101" s="31"/>
      <c r="K101" s="87"/>
      <c r="L101" s="9"/>
      <c r="M101" s="8">
        <v>1</v>
      </c>
      <c r="O101" s="87"/>
      <c r="P101" s="8">
        <f t="shared" si="6"/>
        <v>1</v>
      </c>
      <c r="Q101" s="87"/>
      <c r="S101" s="86"/>
      <c r="T101" s="8">
        <f t="shared" si="7"/>
        <v>0</v>
      </c>
      <c r="Z101" s="86"/>
    </row>
    <row r="102" spans="2:26">
      <c r="C102" s="7"/>
      <c r="F102" s="7"/>
      <c r="G102" s="8" t="s">
        <v>34</v>
      </c>
      <c r="H102" s="8">
        <v>0</v>
      </c>
      <c r="I102" s="31"/>
      <c r="K102" s="87"/>
      <c r="L102" s="9"/>
      <c r="M102" s="8">
        <v>1</v>
      </c>
      <c r="O102" s="87"/>
      <c r="P102" s="8">
        <f t="shared" si="6"/>
        <v>1</v>
      </c>
      <c r="Q102" s="87"/>
      <c r="S102" s="86"/>
      <c r="T102" s="8">
        <f t="shared" si="7"/>
        <v>0</v>
      </c>
      <c r="Z102" s="86"/>
    </row>
    <row r="103" spans="2:26" ht="14">
      <c r="C103" s="7"/>
      <c r="D103" s="8" t="s">
        <v>135</v>
      </c>
      <c r="E103" s="8">
        <v>5</v>
      </c>
      <c r="F103" s="14" t="s">
        <v>136</v>
      </c>
      <c r="G103" s="8" t="s">
        <v>32</v>
      </c>
      <c r="H103" s="8">
        <v>0</v>
      </c>
      <c r="I103" s="31"/>
      <c r="K103" s="87">
        <f>COUNTIF(H103:H105,"&gt;0")/COUNT(H103:H105)</f>
        <v>0</v>
      </c>
      <c r="L103" s="9"/>
      <c r="M103" s="8">
        <v>1</v>
      </c>
      <c r="O103" s="87">
        <f>COUNTIF(M103:M105,"&gt;0")/COUNT(M103:M105)</f>
        <v>1</v>
      </c>
      <c r="P103" s="8">
        <f t="shared" si="6"/>
        <v>1</v>
      </c>
      <c r="Q103" s="87">
        <f>COUNTIF(P103:P105,"&gt;0")/COUNT(P103:P105)</f>
        <v>1</v>
      </c>
      <c r="S103" s="86">
        <v>0</v>
      </c>
      <c r="T103" s="8">
        <f t="shared" si="7"/>
        <v>0</v>
      </c>
      <c r="Z103" s="86"/>
    </row>
    <row r="104" spans="2:26">
      <c r="C104" s="7"/>
      <c r="F104" s="7"/>
      <c r="G104" s="8" t="s">
        <v>33</v>
      </c>
      <c r="H104" s="8">
        <v>0</v>
      </c>
      <c r="I104" s="31"/>
      <c r="K104" s="87"/>
      <c r="L104" s="9"/>
      <c r="M104" s="8">
        <v>1</v>
      </c>
      <c r="O104" s="87"/>
      <c r="P104" s="8">
        <f t="shared" si="6"/>
        <v>1</v>
      </c>
      <c r="Q104" s="87"/>
      <c r="S104" s="86"/>
      <c r="T104" s="8">
        <f t="shared" si="7"/>
        <v>0</v>
      </c>
      <c r="Z104" s="86"/>
    </row>
    <row r="105" spans="2:26">
      <c r="C105" s="7"/>
      <c r="F105" s="7"/>
      <c r="G105" s="8" t="s">
        <v>34</v>
      </c>
      <c r="H105" s="8">
        <v>0</v>
      </c>
      <c r="I105" s="31"/>
      <c r="K105" s="87"/>
      <c r="L105" s="9"/>
      <c r="M105" s="8">
        <v>1</v>
      </c>
      <c r="O105" s="87"/>
      <c r="P105" s="8">
        <f t="shared" si="6"/>
        <v>1</v>
      </c>
      <c r="Q105" s="87"/>
      <c r="S105" s="86"/>
      <c r="T105" s="8">
        <f t="shared" si="7"/>
        <v>0</v>
      </c>
      <c r="Z105" s="86"/>
    </row>
    <row r="106" spans="2:26" ht="14">
      <c r="C106" s="7"/>
      <c r="D106" s="8" t="s">
        <v>89</v>
      </c>
      <c r="E106" s="8">
        <v>13</v>
      </c>
      <c r="F106" s="14" t="s">
        <v>137</v>
      </c>
      <c r="G106" s="8" t="s">
        <v>32</v>
      </c>
      <c r="H106" s="8">
        <v>0</v>
      </c>
      <c r="I106" s="31"/>
      <c r="K106" s="87">
        <f>COUNTIF(H106:H111,"&gt;0")/COUNT(H106:H111)</f>
        <v>0</v>
      </c>
      <c r="L106" s="9"/>
      <c r="M106" s="8">
        <v>1</v>
      </c>
      <c r="O106" s="87">
        <f>COUNTIF(M106:M111,"&gt;0")/COUNT(M106:M111)</f>
        <v>0.83333333333333337</v>
      </c>
      <c r="P106" s="8">
        <f t="shared" si="6"/>
        <v>1</v>
      </c>
      <c r="Q106" s="87">
        <f>COUNTIF(P106:P111,"&gt;0")/COUNT(P106:P111)</f>
        <v>0.83333333333333337</v>
      </c>
      <c r="S106" s="86">
        <v>1</v>
      </c>
      <c r="T106" s="8">
        <f t="shared" si="7"/>
        <v>13</v>
      </c>
      <c r="Z106" s="86"/>
    </row>
    <row r="107" spans="2:26">
      <c r="C107" s="7"/>
      <c r="F107" s="7"/>
      <c r="G107" s="8" t="s">
        <v>33</v>
      </c>
      <c r="H107" s="8">
        <v>0</v>
      </c>
      <c r="I107" s="31"/>
      <c r="K107" s="87"/>
      <c r="L107" s="9"/>
      <c r="M107" s="8">
        <v>1</v>
      </c>
      <c r="O107" s="87"/>
      <c r="P107" s="8">
        <f t="shared" si="6"/>
        <v>1</v>
      </c>
      <c r="Q107" s="87"/>
      <c r="S107" s="86"/>
      <c r="T107" s="8">
        <f t="shared" si="7"/>
        <v>0</v>
      </c>
      <c r="Z107" s="86"/>
    </row>
    <row r="108" spans="2:26">
      <c r="B108" s="86"/>
      <c r="C108" s="7"/>
      <c r="F108" s="31"/>
      <c r="G108" s="8" t="s">
        <v>34</v>
      </c>
      <c r="H108" s="8">
        <v>0</v>
      </c>
      <c r="I108" s="33"/>
      <c r="K108" s="87"/>
      <c r="L108" s="9"/>
      <c r="M108" s="8">
        <v>1</v>
      </c>
      <c r="O108" s="87"/>
      <c r="P108" s="8">
        <f t="shared" si="6"/>
        <v>1</v>
      </c>
      <c r="Q108" s="87"/>
      <c r="S108" s="86"/>
      <c r="T108" s="8">
        <f t="shared" si="7"/>
        <v>0</v>
      </c>
      <c r="Z108" s="86"/>
    </row>
    <row r="109" spans="2:26">
      <c r="B109" s="86"/>
      <c r="C109" s="7"/>
      <c r="F109" s="31"/>
      <c r="G109" s="8" t="s">
        <v>35</v>
      </c>
      <c r="H109" s="8">
        <v>0</v>
      </c>
      <c r="I109" s="33"/>
      <c r="K109" s="87"/>
      <c r="L109" s="9"/>
      <c r="M109" s="8">
        <v>1</v>
      </c>
      <c r="O109" s="87"/>
      <c r="P109" s="8">
        <f t="shared" si="6"/>
        <v>1</v>
      </c>
      <c r="Q109" s="87"/>
      <c r="S109" s="86"/>
      <c r="T109" s="8">
        <f t="shared" si="7"/>
        <v>0</v>
      </c>
      <c r="Z109" s="86"/>
    </row>
    <row r="110" spans="2:26" ht="26">
      <c r="B110" s="86"/>
      <c r="C110" s="7"/>
      <c r="F110" s="31"/>
      <c r="G110" s="8" t="s">
        <v>36</v>
      </c>
      <c r="H110" s="8">
        <v>0</v>
      </c>
      <c r="I110" s="31" t="s">
        <v>138</v>
      </c>
      <c r="K110" s="87"/>
      <c r="L110" s="9"/>
      <c r="M110" s="8">
        <v>0</v>
      </c>
      <c r="O110" s="87"/>
      <c r="P110" s="8">
        <f t="shared" si="6"/>
        <v>0</v>
      </c>
      <c r="Q110" s="87"/>
      <c r="S110" s="86"/>
      <c r="T110" s="8">
        <f t="shared" si="7"/>
        <v>0</v>
      </c>
      <c r="Z110" s="86"/>
    </row>
    <row r="111" spans="2:26">
      <c r="G111" s="8" t="s">
        <v>44</v>
      </c>
      <c r="H111" s="8">
        <v>0</v>
      </c>
      <c r="K111" s="87"/>
      <c r="L111" s="9"/>
      <c r="M111" s="8">
        <v>1</v>
      </c>
      <c r="O111" s="87"/>
      <c r="P111" s="8">
        <f t="shared" si="6"/>
        <v>1</v>
      </c>
      <c r="Q111" s="87"/>
      <c r="S111" s="86"/>
      <c r="T111" s="8">
        <f t="shared" si="7"/>
        <v>0</v>
      </c>
      <c r="Z111" s="86"/>
    </row>
    <row r="112" spans="2:26" ht="14">
      <c r="D112" s="8" t="s">
        <v>87</v>
      </c>
      <c r="E112" s="8">
        <v>5</v>
      </c>
      <c r="F112" s="14" t="s">
        <v>88</v>
      </c>
      <c r="G112" s="8" t="s">
        <v>32</v>
      </c>
      <c r="H112" s="8">
        <v>0</v>
      </c>
      <c r="K112" s="87">
        <f>COUNTIF(H112:H114,"&gt;0")/COUNT(H112:H114)</f>
        <v>0</v>
      </c>
      <c r="L112" s="9"/>
      <c r="M112" s="8">
        <v>1</v>
      </c>
      <c r="O112" s="87">
        <f>COUNTIF(M112:M114,"&gt;0")/COUNT(M112:M114)</f>
        <v>1</v>
      </c>
      <c r="P112" s="8">
        <f t="shared" si="6"/>
        <v>1</v>
      </c>
      <c r="Q112" s="87">
        <f>COUNTIF(P112:P114,"&gt;0")/COUNT(P112:P114)</f>
        <v>1</v>
      </c>
      <c r="S112" s="86">
        <v>1</v>
      </c>
      <c r="T112" s="8">
        <f t="shared" si="7"/>
        <v>5</v>
      </c>
      <c r="Z112" s="86"/>
    </row>
    <row r="113" spans="1:26">
      <c r="G113" s="8" t="s">
        <v>33</v>
      </c>
      <c r="H113" s="8">
        <v>0</v>
      </c>
      <c r="K113" s="87"/>
      <c r="L113" s="9"/>
      <c r="M113" s="8">
        <v>1</v>
      </c>
      <c r="O113" s="87"/>
      <c r="P113" s="8">
        <f t="shared" si="6"/>
        <v>1</v>
      </c>
      <c r="Q113" s="87"/>
      <c r="S113" s="86"/>
      <c r="T113" s="8">
        <f t="shared" si="7"/>
        <v>0</v>
      </c>
      <c r="Z113" s="86"/>
    </row>
    <row r="114" spans="1:26">
      <c r="G114" s="8" t="s">
        <v>34</v>
      </c>
      <c r="H114" s="8">
        <v>0</v>
      </c>
      <c r="K114" s="87"/>
      <c r="L114" s="9"/>
      <c r="M114" s="8">
        <v>1</v>
      </c>
      <c r="O114" s="87"/>
      <c r="P114" s="8">
        <f t="shared" si="6"/>
        <v>1</v>
      </c>
      <c r="Q114" s="87"/>
      <c r="S114" s="86"/>
      <c r="T114" s="8">
        <f t="shared" si="7"/>
        <v>0</v>
      </c>
      <c r="Z114" s="86"/>
    </row>
    <row r="115" spans="1:26">
      <c r="E115" s="8">
        <f>SUM(E95:E114)</f>
        <v>41</v>
      </c>
      <c r="H115" s="17">
        <f>SUM(H95:H114)</f>
        <v>0</v>
      </c>
      <c r="J115" s="17" t="s">
        <v>39</v>
      </c>
      <c r="K115" s="19">
        <f>AVERAGEA(K95:K114)</f>
        <v>0</v>
      </c>
      <c r="L115" s="19">
        <f>SUMPRODUCT(K95:K114, E95:E114) / SUM(E95:E114)</f>
        <v>0</v>
      </c>
      <c r="M115" s="17">
        <f>SUM(M95:M114)</f>
        <v>19</v>
      </c>
      <c r="N115" s="20"/>
      <c r="O115" s="19">
        <f>AVERAGE(O95:O114)</f>
        <v>0.96666666666666679</v>
      </c>
      <c r="P115" s="17">
        <f>SUM(P95:P114)</f>
        <v>19</v>
      </c>
      <c r="Q115" s="19">
        <f>AVERAGEA(Q95:Q114)</f>
        <v>0.96666666666666679</v>
      </c>
      <c r="R115" s="17"/>
      <c r="S115" s="17">
        <f>SUM(S95:S114)/COUNTA(S95:S114)</f>
        <v>0.8</v>
      </c>
      <c r="T115" s="17">
        <f>SUM(T95:T114)</f>
        <v>36</v>
      </c>
      <c r="U115" s="17">
        <f>SUMPRODUCT(S95:S114, E95:E114) / SUM(E95:E114)</f>
        <v>0.87804878048780488</v>
      </c>
      <c r="V115" s="17">
        <v>0</v>
      </c>
      <c r="W115" s="17">
        <f>E115 -T115</f>
        <v>5</v>
      </c>
      <c r="X115" s="17">
        <v>0</v>
      </c>
      <c r="Y115" s="17">
        <v>13</v>
      </c>
    </row>
    <row r="116" spans="1:26" ht="112">
      <c r="A116" s="8">
        <v>6</v>
      </c>
      <c r="B116" s="8" t="s">
        <v>139</v>
      </c>
      <c r="C116" s="8" t="s">
        <v>140</v>
      </c>
      <c r="D116" s="8" t="s">
        <v>77</v>
      </c>
      <c r="E116" s="8">
        <v>13</v>
      </c>
      <c r="F116" s="14" t="s">
        <v>78</v>
      </c>
      <c r="H116" s="8">
        <v>0</v>
      </c>
      <c r="K116" s="9">
        <v>0</v>
      </c>
      <c r="L116" s="9"/>
      <c r="M116" s="8">
        <v>0</v>
      </c>
      <c r="N116" s="4" t="s">
        <v>141</v>
      </c>
      <c r="O116" s="8">
        <v>0</v>
      </c>
      <c r="P116" s="8">
        <f>IF(OR(H116&gt;0, M116&gt;0),1,0)</f>
        <v>0</v>
      </c>
      <c r="Q116" s="9">
        <v>0</v>
      </c>
      <c r="R116" s="6" t="s">
        <v>142</v>
      </c>
      <c r="S116" s="8">
        <v>1</v>
      </c>
      <c r="T116" s="8">
        <f>IF(S116&gt;0,E116,0)</f>
        <v>13</v>
      </c>
      <c r="Z116" s="86" t="s">
        <v>30</v>
      </c>
    </row>
    <row r="117" spans="1:26" ht="14">
      <c r="D117" s="8" t="s">
        <v>80</v>
      </c>
      <c r="E117" s="8">
        <v>13</v>
      </c>
      <c r="F117" s="14" t="s">
        <v>81</v>
      </c>
      <c r="H117" s="8">
        <v>0</v>
      </c>
      <c r="K117" s="9">
        <v>0</v>
      </c>
      <c r="L117" s="9"/>
      <c r="M117" s="8">
        <v>0</v>
      </c>
      <c r="N117" s="4" t="s">
        <v>141</v>
      </c>
      <c r="O117" s="9">
        <v>0</v>
      </c>
      <c r="P117" s="8">
        <f>IF(OR(H117&gt;0, M117&gt;0),1,0)</f>
        <v>0</v>
      </c>
      <c r="Q117" s="9">
        <v>0</v>
      </c>
      <c r="S117" s="8">
        <v>1</v>
      </c>
      <c r="T117" s="8">
        <f>IF(S117&gt;0,E117,0)</f>
        <v>13</v>
      </c>
      <c r="Z117" s="86"/>
    </row>
    <row r="118" spans="1:26" ht="14">
      <c r="D118" s="8" t="s">
        <v>82</v>
      </c>
      <c r="E118" s="8">
        <v>13</v>
      </c>
      <c r="F118" s="14" t="s">
        <v>83</v>
      </c>
      <c r="H118" s="8">
        <v>0</v>
      </c>
      <c r="K118" s="9">
        <v>0</v>
      </c>
      <c r="L118" s="9"/>
      <c r="M118" s="8">
        <v>0</v>
      </c>
      <c r="N118" s="4" t="s">
        <v>141</v>
      </c>
      <c r="O118" s="9">
        <v>0</v>
      </c>
      <c r="P118" s="8">
        <f>IF(OR(H118&gt;0, M118&gt;0),1,0)</f>
        <v>0</v>
      </c>
      <c r="Q118" s="9">
        <v>0</v>
      </c>
      <c r="S118" s="8">
        <v>1</v>
      </c>
      <c r="T118" s="8">
        <f>IF(S118&gt;0,E118,0)</f>
        <v>13</v>
      </c>
      <c r="Z118" s="86"/>
    </row>
    <row r="119" spans="1:26" ht="28">
      <c r="D119" s="8" t="s">
        <v>97</v>
      </c>
      <c r="E119" s="8">
        <v>8</v>
      </c>
      <c r="F119" s="14" t="s">
        <v>143</v>
      </c>
      <c r="H119" s="8">
        <v>0</v>
      </c>
      <c r="K119" s="9">
        <v>0</v>
      </c>
      <c r="L119" s="9"/>
      <c r="M119" s="8">
        <v>0</v>
      </c>
      <c r="N119" s="4" t="s">
        <v>141</v>
      </c>
      <c r="O119" s="9">
        <v>0</v>
      </c>
      <c r="P119" s="8">
        <f>IF(OR(H119&gt;0, M119&gt;0),1,0)</f>
        <v>0</v>
      </c>
      <c r="Q119" s="9">
        <v>0</v>
      </c>
      <c r="S119" s="8">
        <v>0</v>
      </c>
      <c r="T119" s="8">
        <f>IF(S119&gt;0,E119,0)</f>
        <v>0</v>
      </c>
      <c r="Z119" s="86"/>
    </row>
    <row r="120" spans="1:26">
      <c r="E120" s="8">
        <f>SUM(E116:E119)</f>
        <v>47</v>
      </c>
      <c r="H120" s="8">
        <v>0</v>
      </c>
      <c r="J120" s="17" t="s">
        <v>39</v>
      </c>
      <c r="K120" s="9">
        <f>AVERAGEA(K116:K119)</f>
        <v>0</v>
      </c>
      <c r="L120" s="9">
        <f>SUMPRODUCT(K116:K119, E116:E119) / SUM(E116:E119)</f>
        <v>0</v>
      </c>
      <c r="M120" s="17">
        <f>SUM(M116:M119)</f>
        <v>0</v>
      </c>
      <c r="N120" s="20"/>
      <c r="O120" s="19">
        <v>0</v>
      </c>
      <c r="P120" s="19"/>
      <c r="Q120" s="9">
        <f>AVERAGEA(Q116:Q119)</f>
        <v>0</v>
      </c>
      <c r="R120" s="17"/>
      <c r="S120" s="17">
        <f>SUM(S116:S119)/COUNTA(S116:S119)</f>
        <v>0.75</v>
      </c>
      <c r="T120" s="17">
        <f>SUM(T116:T119)</f>
        <v>39</v>
      </c>
      <c r="U120" s="17">
        <f>SUMPRODUCT(S116:S119, E116:E119) / SUM(E116:E119)</f>
        <v>0.82978723404255317</v>
      </c>
      <c r="V120" s="17">
        <v>0</v>
      </c>
      <c r="W120" s="17">
        <f>E120 -T120</f>
        <v>8</v>
      </c>
      <c r="X120" s="17">
        <v>0</v>
      </c>
      <c r="Y120" s="17">
        <v>0</v>
      </c>
    </row>
    <row r="121" spans="1:26">
      <c r="K121" s="9"/>
      <c r="L121" s="9"/>
      <c r="Q121" s="9"/>
    </row>
    <row r="122" spans="1:26">
      <c r="K122" s="9"/>
      <c r="L122" s="9"/>
      <c r="Q122" s="9"/>
    </row>
    <row r="123" spans="1:26">
      <c r="K123" s="9"/>
      <c r="L123" s="9"/>
      <c r="Q123" s="9"/>
    </row>
    <row r="124" spans="1:26">
      <c r="K124" s="9"/>
      <c r="L124" s="9"/>
      <c r="Q124" s="9"/>
    </row>
    <row r="125" spans="1:26">
      <c r="K125" s="9"/>
      <c r="L125" s="9"/>
      <c r="Q125" s="9"/>
    </row>
    <row r="126" spans="1:26">
      <c r="K126" s="9"/>
      <c r="L126" s="9"/>
      <c r="Q126" s="9"/>
    </row>
    <row r="127" spans="1:26">
      <c r="K127" s="9"/>
      <c r="L127" s="9"/>
      <c r="Q127" s="9"/>
    </row>
    <row r="128" spans="1:26">
      <c r="K128" s="9"/>
      <c r="L128" s="9"/>
      <c r="Q128" s="9"/>
    </row>
    <row r="129" spans="11:17">
      <c r="K129" s="9"/>
      <c r="L129" s="9"/>
      <c r="Q129" s="9"/>
    </row>
    <row r="130" spans="11:17">
      <c r="K130" s="9"/>
      <c r="L130" s="9"/>
      <c r="Q130" s="9"/>
    </row>
    <row r="131" spans="11:17">
      <c r="K131" s="9"/>
      <c r="L131" s="9"/>
      <c r="Q131" s="9"/>
    </row>
    <row r="132" spans="11:17">
      <c r="K132" s="9"/>
      <c r="L132" s="9"/>
      <c r="Q132" s="9"/>
    </row>
    <row r="133" spans="11:17">
      <c r="K133" s="9"/>
      <c r="L133" s="9"/>
      <c r="Q133" s="9"/>
    </row>
    <row r="134" spans="11:17">
      <c r="K134" s="9"/>
      <c r="L134" s="9"/>
      <c r="Q134" s="9"/>
    </row>
    <row r="135" spans="11:17">
      <c r="K135" s="9"/>
      <c r="L135" s="9"/>
      <c r="Q135" s="9"/>
    </row>
    <row r="136" spans="11:17">
      <c r="K136" s="9"/>
      <c r="L136" s="9"/>
      <c r="Q136" s="9"/>
    </row>
    <row r="137" spans="11:17">
      <c r="K137" s="9"/>
      <c r="L137" s="9"/>
      <c r="Q137" s="9"/>
    </row>
    <row r="138" spans="11:17">
      <c r="K138" s="9"/>
      <c r="L138" s="9"/>
      <c r="Q138" s="9"/>
    </row>
    <row r="139" spans="11:17">
      <c r="K139" s="9"/>
      <c r="L139" s="9"/>
      <c r="Q139" s="9"/>
    </row>
    <row r="140" spans="11:17">
      <c r="K140" s="9"/>
      <c r="L140" s="9"/>
      <c r="Q140" s="9"/>
    </row>
    <row r="141" spans="11:17">
      <c r="K141" s="9"/>
      <c r="L141" s="9"/>
      <c r="Q141" s="9"/>
    </row>
    <row r="142" spans="11:17">
      <c r="K142" s="9"/>
      <c r="L142" s="9"/>
      <c r="Q142" s="9"/>
    </row>
    <row r="143" spans="11:17">
      <c r="K143" s="9"/>
      <c r="L143" s="9"/>
      <c r="Q143" s="9"/>
    </row>
    <row r="144" spans="11:17">
      <c r="K144" s="9"/>
      <c r="L144" s="9"/>
      <c r="Q144" s="9"/>
    </row>
  </sheetData>
  <mergeCells count="89">
    <mergeCell ref="K2:K6"/>
    <mergeCell ref="N2:N6"/>
    <mergeCell ref="O2:O6"/>
    <mergeCell ref="Q2:Q6"/>
    <mergeCell ref="S2:S6"/>
    <mergeCell ref="Z2:Z24"/>
    <mergeCell ref="K7:K10"/>
    <mergeCell ref="O7:O10"/>
    <mergeCell ref="Q7:Q10"/>
    <mergeCell ref="S7:S10"/>
    <mergeCell ref="K11:K12"/>
    <mergeCell ref="O11:O12"/>
    <mergeCell ref="Q11:Q12"/>
    <mergeCell ref="S11:S12"/>
    <mergeCell ref="K13:K17"/>
    <mergeCell ref="O13:O17"/>
    <mergeCell ref="Q13:Q17"/>
    <mergeCell ref="S13:S17"/>
    <mergeCell ref="K18:K24"/>
    <mergeCell ref="O18:O24"/>
    <mergeCell ref="Q18:Q24"/>
    <mergeCell ref="S18:S24"/>
    <mergeCell ref="K26:K38"/>
    <mergeCell ref="N26:N38"/>
    <mergeCell ref="O26:O38"/>
    <mergeCell ref="Q26:Q38"/>
    <mergeCell ref="S26:S38"/>
    <mergeCell ref="Z26:Z61"/>
    <mergeCell ref="K39:K44"/>
    <mergeCell ref="O39:O44"/>
    <mergeCell ref="Q39:Q44"/>
    <mergeCell ref="S39:S44"/>
    <mergeCell ref="K45:K52"/>
    <mergeCell ref="N45:N52"/>
    <mergeCell ref="O45:O52"/>
    <mergeCell ref="Q45:Q52"/>
    <mergeCell ref="S45:S52"/>
    <mergeCell ref="K53:K55"/>
    <mergeCell ref="O53:O55"/>
    <mergeCell ref="Q53:Q55"/>
    <mergeCell ref="S53:S55"/>
    <mergeCell ref="K56:K61"/>
    <mergeCell ref="O56:O61"/>
    <mergeCell ref="Q56:Q61"/>
    <mergeCell ref="S56:S61"/>
    <mergeCell ref="K63:K67"/>
    <mergeCell ref="O63:O67"/>
    <mergeCell ref="Q63:Q67"/>
    <mergeCell ref="S63:S67"/>
    <mergeCell ref="Z63:Z93"/>
    <mergeCell ref="K68:K77"/>
    <mergeCell ref="O68:O77"/>
    <mergeCell ref="Q68:Q77"/>
    <mergeCell ref="S68:S77"/>
    <mergeCell ref="K78:K83"/>
    <mergeCell ref="O78:O83"/>
    <mergeCell ref="Q78:Q83"/>
    <mergeCell ref="S78:S83"/>
    <mergeCell ref="K84:K87"/>
    <mergeCell ref="O84:O87"/>
    <mergeCell ref="Q84:Q87"/>
    <mergeCell ref="S84:S87"/>
    <mergeCell ref="K88:K93"/>
    <mergeCell ref="O88:O93"/>
    <mergeCell ref="Q88:Q93"/>
    <mergeCell ref="O106:O111"/>
    <mergeCell ref="Q106:Q111"/>
    <mergeCell ref="S106:S111"/>
    <mergeCell ref="S88:S93"/>
    <mergeCell ref="K95:K99"/>
    <mergeCell ref="O95:O99"/>
    <mergeCell ref="Q95:Q99"/>
    <mergeCell ref="S95:S99"/>
    <mergeCell ref="Z116:Z119"/>
    <mergeCell ref="B108:B110"/>
    <mergeCell ref="K112:K114"/>
    <mergeCell ref="O112:O114"/>
    <mergeCell ref="Q112:Q114"/>
    <mergeCell ref="S112:S114"/>
    <mergeCell ref="Z95:Z114"/>
    <mergeCell ref="K100:K102"/>
    <mergeCell ref="O100:O102"/>
    <mergeCell ref="Q100:Q102"/>
    <mergeCell ref="S100:S102"/>
    <mergeCell ref="K103:K105"/>
    <mergeCell ref="O103:O105"/>
    <mergeCell ref="Q103:Q105"/>
    <mergeCell ref="S103:S105"/>
    <mergeCell ref="K106:K111"/>
  </mergeCells>
  <pageMargins left="0.78749999999999998" right="0.78749999999999998" top="1.05277777777778" bottom="1.05277777777778" header="0.78749999999999998" footer="0.78749999999999998"/>
  <pageSetup paperSize="9" orientation="portrait" useFirstPageNumber="1" horizontalDpi="300" verticalDpi="300"/>
  <headerFooter>
    <oddHeader>&amp;C&amp;"Times New Roman,Regular"&amp;12&amp;A</oddHeader>
    <oddFooter>&amp;C&amp;"Times New Roman,Regular"&amp;12Page &amp;P</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212"/>
  <sheetViews>
    <sheetView zoomScale="85" zoomScaleNormal="85" workbookViewId="0">
      <pane ySplit="1" topLeftCell="A164" activePane="bottomLeft" state="frozen"/>
      <selection pane="bottomLeft" activeCell="E215" sqref="E215"/>
    </sheetView>
  </sheetViews>
  <sheetFormatPr baseColWidth="10" defaultColWidth="11.6640625" defaultRowHeight="13"/>
  <cols>
    <col min="1" max="3" width="11.5" style="8"/>
    <col min="4" max="4" width="6.83203125" style="8" customWidth="1"/>
    <col min="5" max="5" width="13.5" style="8" customWidth="1"/>
    <col min="6" max="6" width="15.1640625" style="8" customWidth="1"/>
    <col min="7" max="7" width="9.83203125" style="8" customWidth="1"/>
    <col min="8" max="8" width="23.33203125" style="8" customWidth="1"/>
    <col min="9" max="9" width="16.33203125" style="8" customWidth="1"/>
    <col min="10" max="10" width="12.83203125" style="8" customWidth="1"/>
    <col min="11" max="11" width="14" style="8" customWidth="1"/>
    <col min="12" max="12" width="10.5" style="8" customWidth="1"/>
    <col min="13" max="13" width="11.6640625" style="8" customWidth="1"/>
    <col min="14" max="14" width="22.5" style="8" customWidth="1"/>
    <col min="15" max="15" width="23.5" style="8" customWidth="1"/>
    <col min="16" max="16" width="23.33203125" style="8" customWidth="1"/>
    <col min="17" max="17" width="14" style="8" customWidth="1"/>
    <col min="18" max="18" width="12.5" style="8" customWidth="1"/>
    <col min="19" max="19" width="12" style="8" customWidth="1"/>
    <col min="20" max="20" width="23.5" style="8" customWidth="1"/>
    <col min="21" max="21" width="25.5" style="8" customWidth="1"/>
    <col min="22" max="22" width="21" style="8" customWidth="1"/>
    <col min="23" max="24" width="17.6640625" style="8" customWidth="1"/>
    <col min="25" max="1024" width="11.5" style="8"/>
  </cols>
  <sheetData>
    <row r="1" spans="1:26">
      <c r="A1" s="8" t="s">
        <v>0</v>
      </c>
      <c r="B1" s="8" t="s">
        <v>1</v>
      </c>
      <c r="C1" s="8" t="s">
        <v>2</v>
      </c>
      <c r="D1" s="8" t="s">
        <v>3</v>
      </c>
      <c r="E1" s="8" t="s">
        <v>4</v>
      </c>
      <c r="F1" s="8" t="s">
        <v>5</v>
      </c>
      <c r="G1" s="8" t="s">
        <v>6</v>
      </c>
      <c r="H1" s="8" t="s">
        <v>7</v>
      </c>
      <c r="I1" s="8" t="s">
        <v>144</v>
      </c>
      <c r="J1" s="8" t="s">
        <v>9</v>
      </c>
      <c r="K1" s="8" t="s">
        <v>10</v>
      </c>
      <c r="L1" s="8" t="s">
        <v>11</v>
      </c>
      <c r="M1" s="8" t="s">
        <v>12</v>
      </c>
      <c r="N1" s="8" t="s">
        <v>13</v>
      </c>
      <c r="O1" s="8" t="s">
        <v>14</v>
      </c>
      <c r="P1" s="8" t="s">
        <v>15</v>
      </c>
      <c r="Q1" s="8" t="s">
        <v>16</v>
      </c>
      <c r="R1" s="8" t="s">
        <v>17</v>
      </c>
      <c r="S1" s="8" t="s">
        <v>18</v>
      </c>
      <c r="T1" s="8" t="s">
        <v>19</v>
      </c>
      <c r="U1" s="8" t="s">
        <v>20</v>
      </c>
      <c r="V1" s="8" t="s">
        <v>21</v>
      </c>
      <c r="W1" s="8" t="s">
        <v>22</v>
      </c>
      <c r="X1" s="8" t="s">
        <v>23</v>
      </c>
      <c r="Y1" s="8" t="s">
        <v>24</v>
      </c>
      <c r="Z1" s="8" t="s">
        <v>25</v>
      </c>
    </row>
    <row r="2" spans="1:26" ht="34.5" customHeight="1">
      <c r="A2" s="86">
        <v>2</v>
      </c>
      <c r="B2" s="86" t="s">
        <v>145</v>
      </c>
      <c r="C2" s="88" t="s">
        <v>146</v>
      </c>
      <c r="D2" s="8" t="s">
        <v>106</v>
      </c>
      <c r="E2" s="7">
        <v>13</v>
      </c>
      <c r="F2" s="7" t="s">
        <v>147</v>
      </c>
      <c r="G2" s="8" t="s">
        <v>32</v>
      </c>
      <c r="H2" s="8">
        <v>0</v>
      </c>
      <c r="K2" s="87">
        <f>COUNTIF(H2:H6,"&gt;0")/COUNT(H2:H6)</f>
        <v>0</v>
      </c>
      <c r="L2" s="9"/>
      <c r="M2" s="8">
        <v>0</v>
      </c>
      <c r="O2" s="87">
        <f>COUNTIF(M2:M6,"&gt;0")/COUNT(M2:M6)</f>
        <v>0.2</v>
      </c>
      <c r="P2" s="8">
        <f t="shared" ref="P2:P17" si="0">IF(OR(H2&gt;0, M2&gt;0),1,0)</f>
        <v>0</v>
      </c>
      <c r="Q2" s="87">
        <f>COUNTIF(P2:P6,"&gt;0")/COUNT(P2:P6)</f>
        <v>0.2</v>
      </c>
      <c r="S2" s="86">
        <v>0</v>
      </c>
      <c r="T2" s="8">
        <f t="shared" ref="T2:T17" si="1">IF(S2&gt;0,E2,0)</f>
        <v>0</v>
      </c>
      <c r="Z2" s="86" t="s">
        <v>148</v>
      </c>
    </row>
    <row r="3" spans="1:26" ht="34.5" customHeight="1">
      <c r="A3" s="86"/>
      <c r="B3" s="86"/>
      <c r="C3" s="88"/>
      <c r="E3" s="7"/>
      <c r="F3" s="7"/>
      <c r="G3" s="8" t="s">
        <v>33</v>
      </c>
      <c r="H3" s="8">
        <v>0</v>
      </c>
      <c r="K3" s="87"/>
      <c r="L3" s="9"/>
      <c r="M3" s="8">
        <v>2</v>
      </c>
      <c r="O3" s="87"/>
      <c r="P3" s="8">
        <f t="shared" si="0"/>
        <v>1</v>
      </c>
      <c r="Q3" s="87"/>
      <c r="S3" s="86"/>
      <c r="T3" s="8">
        <f t="shared" si="1"/>
        <v>0</v>
      </c>
      <c r="Z3" s="86"/>
    </row>
    <row r="4" spans="1:26" ht="34.5" customHeight="1">
      <c r="A4" s="86"/>
      <c r="B4" s="86"/>
      <c r="C4" s="88"/>
      <c r="E4" s="7"/>
      <c r="F4" s="7"/>
      <c r="G4" s="8" t="s">
        <v>34</v>
      </c>
      <c r="H4" s="8">
        <v>0</v>
      </c>
      <c r="K4" s="87"/>
      <c r="L4" s="9"/>
      <c r="M4" s="8">
        <v>0</v>
      </c>
      <c r="O4" s="87"/>
      <c r="P4" s="8">
        <f t="shared" si="0"/>
        <v>0</v>
      </c>
      <c r="Q4" s="87"/>
      <c r="S4" s="86"/>
      <c r="T4" s="8">
        <f t="shared" si="1"/>
        <v>0</v>
      </c>
      <c r="Z4" s="86"/>
    </row>
    <row r="5" spans="1:26" ht="34.5" customHeight="1">
      <c r="A5" s="86"/>
      <c r="B5" s="86"/>
      <c r="C5" s="88"/>
      <c r="E5" s="7"/>
      <c r="F5" s="7"/>
      <c r="G5" s="8" t="s">
        <v>35</v>
      </c>
      <c r="H5" s="8">
        <v>0</v>
      </c>
      <c r="K5" s="87"/>
      <c r="L5" s="9"/>
      <c r="M5" s="8">
        <v>0</v>
      </c>
      <c r="O5" s="87"/>
      <c r="P5" s="8">
        <f t="shared" si="0"/>
        <v>0</v>
      </c>
      <c r="Q5" s="87"/>
      <c r="S5" s="86"/>
      <c r="T5" s="8">
        <f t="shared" si="1"/>
        <v>0</v>
      </c>
      <c r="Z5" s="86"/>
    </row>
    <row r="6" spans="1:26" ht="34.5" customHeight="1">
      <c r="A6" s="86"/>
      <c r="B6" s="86"/>
      <c r="C6" s="88"/>
      <c r="E6" s="7"/>
      <c r="F6" s="7"/>
      <c r="G6" s="8" t="s">
        <v>36</v>
      </c>
      <c r="H6" s="8">
        <v>0</v>
      </c>
      <c r="K6" s="87"/>
      <c r="L6" s="9"/>
      <c r="M6" s="8">
        <v>0</v>
      </c>
      <c r="O6" s="87"/>
      <c r="P6" s="8">
        <f t="shared" si="0"/>
        <v>0</v>
      </c>
      <c r="Q6" s="87"/>
      <c r="S6" s="86"/>
      <c r="T6" s="8">
        <f t="shared" si="1"/>
        <v>0</v>
      </c>
      <c r="Z6" s="86"/>
    </row>
    <row r="7" spans="1:26" ht="28">
      <c r="A7" s="86"/>
      <c r="B7" s="86"/>
      <c r="C7" s="86"/>
      <c r="D7" s="8" t="s">
        <v>109</v>
      </c>
      <c r="E7" s="7">
        <v>8</v>
      </c>
      <c r="F7" s="7" t="s">
        <v>149</v>
      </c>
      <c r="G7" s="8" t="s">
        <v>150</v>
      </c>
      <c r="H7" s="8">
        <v>0</v>
      </c>
      <c r="K7" s="9">
        <f>COUNTIF(H2:H7,"&gt;0")/COUNT(H2:H7)</f>
        <v>0</v>
      </c>
      <c r="L7" s="9"/>
      <c r="M7" s="8">
        <v>0</v>
      </c>
      <c r="O7" s="9">
        <f>COUNTIF(M7:M7,"&gt;0")/COUNT(M7:M7)</f>
        <v>0</v>
      </c>
      <c r="P7" s="8">
        <f t="shared" si="0"/>
        <v>0</v>
      </c>
      <c r="Q7" s="9">
        <f>COUNTIF(P7:P7,"&gt;0")/COUNT(P7:P7)</f>
        <v>0</v>
      </c>
      <c r="S7" s="8">
        <v>1</v>
      </c>
      <c r="T7" s="8">
        <f t="shared" si="1"/>
        <v>8</v>
      </c>
      <c r="Z7" s="86"/>
    </row>
    <row r="8" spans="1:26">
      <c r="A8" s="86"/>
      <c r="B8" s="86"/>
      <c r="C8" s="86"/>
      <c r="D8" s="8" t="s">
        <v>110</v>
      </c>
      <c r="E8" s="8">
        <v>3</v>
      </c>
      <c r="F8" s="8" t="s">
        <v>111</v>
      </c>
      <c r="G8" s="8" t="s">
        <v>151</v>
      </c>
      <c r="H8" s="8">
        <v>0</v>
      </c>
      <c r="K8" s="6">
        <v>0</v>
      </c>
      <c r="L8" s="6"/>
      <c r="M8" s="8">
        <v>0</v>
      </c>
      <c r="O8" s="9">
        <f>COUNTIF(M8:M8,"&gt;0")/COUNT(M8:M8)</f>
        <v>0</v>
      </c>
      <c r="P8" s="8">
        <f t="shared" si="0"/>
        <v>0</v>
      </c>
      <c r="Q8" s="6">
        <v>0</v>
      </c>
      <c r="S8" s="8">
        <v>1</v>
      </c>
      <c r="T8" s="8">
        <f t="shared" si="1"/>
        <v>3</v>
      </c>
      <c r="Z8" s="86"/>
    </row>
    <row r="9" spans="1:26">
      <c r="A9" s="86"/>
      <c r="B9" s="86"/>
      <c r="C9" s="86"/>
      <c r="D9" s="8" t="s">
        <v>112</v>
      </c>
      <c r="E9" s="8">
        <v>20</v>
      </c>
      <c r="F9" s="8" t="s">
        <v>113</v>
      </c>
      <c r="G9" s="8" t="s">
        <v>32</v>
      </c>
      <c r="H9" s="8">
        <v>0</v>
      </c>
      <c r="J9" s="86" t="s">
        <v>152</v>
      </c>
      <c r="K9" s="87">
        <f>COUNTIF(H9:H13,"&gt;0")/COUNT(H9:H13)</f>
        <v>0.2</v>
      </c>
      <c r="L9" s="9"/>
      <c r="M9" s="8">
        <v>7</v>
      </c>
      <c r="O9" s="87">
        <f>COUNTIF(M9:M13,"&gt;0")/COUNT(M9:M13)</f>
        <v>0.4</v>
      </c>
      <c r="P9" s="8">
        <f t="shared" si="0"/>
        <v>1</v>
      </c>
      <c r="Q9" s="87">
        <f>COUNTIF(P9:P13,"&gt;0")/COUNT(P9:P13)</f>
        <v>0.4</v>
      </c>
      <c r="S9" s="86">
        <v>0</v>
      </c>
      <c r="T9" s="8">
        <f t="shared" si="1"/>
        <v>0</v>
      </c>
      <c r="Z9" s="86"/>
    </row>
    <row r="10" spans="1:26">
      <c r="A10" s="86"/>
      <c r="B10" s="86"/>
      <c r="C10" s="86"/>
      <c r="G10" s="8" t="s">
        <v>33</v>
      </c>
      <c r="H10" s="8">
        <v>7</v>
      </c>
      <c r="J10" s="86"/>
      <c r="K10" s="87"/>
      <c r="L10" s="9"/>
      <c r="M10" s="8">
        <v>2</v>
      </c>
      <c r="O10" s="87"/>
      <c r="P10" s="8">
        <f t="shared" si="0"/>
        <v>1</v>
      </c>
      <c r="Q10" s="87"/>
      <c r="S10" s="86"/>
      <c r="T10" s="8">
        <f t="shared" si="1"/>
        <v>0</v>
      </c>
      <c r="Z10" s="86"/>
    </row>
    <row r="11" spans="1:26">
      <c r="A11" s="86"/>
      <c r="B11" s="86"/>
      <c r="C11" s="86"/>
      <c r="G11" s="8" t="s">
        <v>34</v>
      </c>
      <c r="H11" s="8">
        <v>0</v>
      </c>
      <c r="J11" s="86"/>
      <c r="K11" s="87"/>
      <c r="L11" s="9"/>
      <c r="M11" s="8">
        <v>0</v>
      </c>
      <c r="O11" s="87"/>
      <c r="P11" s="8">
        <f t="shared" si="0"/>
        <v>0</v>
      </c>
      <c r="Q11" s="87"/>
      <c r="S11" s="86"/>
      <c r="T11" s="8">
        <f t="shared" si="1"/>
        <v>0</v>
      </c>
      <c r="Z11" s="86"/>
    </row>
    <row r="12" spans="1:26">
      <c r="A12" s="86"/>
      <c r="B12" s="86"/>
      <c r="C12" s="86"/>
      <c r="G12" s="8" t="s">
        <v>35</v>
      </c>
      <c r="H12" s="8">
        <v>0</v>
      </c>
      <c r="J12" s="86"/>
      <c r="K12" s="87"/>
      <c r="L12" s="9"/>
      <c r="M12" s="8">
        <v>0</v>
      </c>
      <c r="O12" s="87"/>
      <c r="P12" s="8">
        <f t="shared" si="0"/>
        <v>0</v>
      </c>
      <c r="Q12" s="87"/>
      <c r="S12" s="86"/>
      <c r="T12" s="8">
        <f t="shared" si="1"/>
        <v>0</v>
      </c>
      <c r="Z12" s="86"/>
    </row>
    <row r="13" spans="1:26">
      <c r="A13" s="86"/>
      <c r="B13" s="86"/>
      <c r="C13" s="86"/>
      <c r="G13" s="8" t="s">
        <v>36</v>
      </c>
      <c r="H13" s="8">
        <v>0</v>
      </c>
      <c r="J13" s="86"/>
      <c r="K13" s="87"/>
      <c r="L13" s="9"/>
      <c r="M13" s="8">
        <v>0</v>
      </c>
      <c r="O13" s="87"/>
      <c r="P13" s="8">
        <f t="shared" si="0"/>
        <v>0</v>
      </c>
      <c r="Q13" s="87"/>
      <c r="S13" s="86"/>
      <c r="T13" s="8">
        <f t="shared" si="1"/>
        <v>0</v>
      </c>
      <c r="Z13" s="86"/>
    </row>
    <row r="14" spans="1:26">
      <c r="A14" s="86"/>
      <c r="B14" s="86"/>
      <c r="C14" s="86"/>
      <c r="D14" s="8" t="s">
        <v>75</v>
      </c>
      <c r="E14" s="8">
        <v>8</v>
      </c>
      <c r="F14" s="8" t="s">
        <v>132</v>
      </c>
      <c r="G14" s="8" t="s">
        <v>32</v>
      </c>
      <c r="H14" s="8">
        <v>0</v>
      </c>
      <c r="K14" s="87">
        <v>0</v>
      </c>
      <c r="L14" s="9"/>
      <c r="M14" s="8">
        <v>0</v>
      </c>
      <c r="O14" s="87">
        <f>COUNTIF(M14:M17,"&gt;0")/COUNT(M14:M17)</f>
        <v>0.25</v>
      </c>
      <c r="P14" s="8">
        <f t="shared" si="0"/>
        <v>0</v>
      </c>
      <c r="Q14" s="87">
        <f>COUNTIF(P14:P17,"&gt;0")/COUNT(P14:P17)</f>
        <v>0.25</v>
      </c>
      <c r="S14" s="86">
        <v>1</v>
      </c>
      <c r="T14" s="8">
        <f t="shared" si="1"/>
        <v>8</v>
      </c>
      <c r="Z14" s="86"/>
    </row>
    <row r="15" spans="1:26">
      <c r="G15" s="8" t="s">
        <v>33</v>
      </c>
      <c r="H15" s="8">
        <v>0</v>
      </c>
      <c r="K15" s="87"/>
      <c r="L15" s="9"/>
      <c r="M15" s="8">
        <v>2</v>
      </c>
      <c r="O15" s="87"/>
      <c r="P15" s="8">
        <f t="shared" si="0"/>
        <v>1</v>
      </c>
      <c r="Q15" s="87"/>
      <c r="S15" s="86"/>
      <c r="T15" s="8">
        <f t="shared" si="1"/>
        <v>0</v>
      </c>
      <c r="Z15" s="86"/>
    </row>
    <row r="16" spans="1:26">
      <c r="G16" s="8" t="s">
        <v>34</v>
      </c>
      <c r="H16" s="8">
        <v>0</v>
      </c>
      <c r="K16" s="87"/>
      <c r="L16" s="9"/>
      <c r="M16" s="8">
        <v>0</v>
      </c>
      <c r="O16" s="87"/>
      <c r="P16" s="8">
        <f t="shared" si="0"/>
        <v>0</v>
      </c>
      <c r="Q16" s="87"/>
      <c r="S16" s="86"/>
      <c r="T16" s="8">
        <f t="shared" si="1"/>
        <v>0</v>
      </c>
      <c r="Z16" s="86"/>
    </row>
    <row r="17" spans="1:26">
      <c r="G17" s="8" t="s">
        <v>35</v>
      </c>
      <c r="H17" s="8">
        <v>0</v>
      </c>
      <c r="K17" s="87"/>
      <c r="L17" s="9"/>
      <c r="M17" s="8">
        <v>0</v>
      </c>
      <c r="O17" s="87"/>
      <c r="P17" s="8">
        <f t="shared" si="0"/>
        <v>0</v>
      </c>
      <c r="Q17" s="87"/>
      <c r="S17" s="86"/>
      <c r="T17" s="8">
        <f t="shared" si="1"/>
        <v>0</v>
      </c>
      <c r="Z17" s="86"/>
    </row>
    <row r="18" spans="1:26">
      <c r="E18" s="17">
        <f>SUM(E2:E17)</f>
        <v>52</v>
      </c>
      <c r="H18" s="17">
        <f>SUM(H2:H17)</f>
        <v>7</v>
      </c>
      <c r="J18" s="17" t="s">
        <v>39</v>
      </c>
      <c r="K18" s="19">
        <f>AVERAGEA(K2:K17)</f>
        <v>0.04</v>
      </c>
      <c r="L18" s="19">
        <f>SUMPRODUCT(K2:K17, E2:E17) / SUM( E2:E17)</f>
        <v>7.6923076923076927E-2</v>
      </c>
      <c r="M18" s="17">
        <f>SUM(M2:M17)</f>
        <v>13</v>
      </c>
      <c r="N18" s="20"/>
      <c r="O18" s="19">
        <f>AVERAGE(O2:O17)</f>
        <v>0.17</v>
      </c>
      <c r="Q18" s="19">
        <f>AVERAGEA(Q2:Q17)</f>
        <v>0.17</v>
      </c>
      <c r="R18" s="17"/>
      <c r="S18" s="17">
        <f>SUM(S2:S17)/COUNTA(S2:S17)</f>
        <v>0.6</v>
      </c>
      <c r="T18" s="17">
        <f>SUM(T2:T17)</f>
        <v>19</v>
      </c>
      <c r="U18" s="17">
        <f>SUMPRODUCT(S2:S17, E2:E17) / SUM( E2:E17)</f>
        <v>0.36538461538461536</v>
      </c>
      <c r="V18" s="17">
        <v>3</v>
      </c>
      <c r="W18" s="17">
        <f>E18-T18</f>
        <v>33</v>
      </c>
      <c r="X18" s="17">
        <v>0</v>
      </c>
      <c r="Y18" s="17">
        <v>0</v>
      </c>
      <c r="Z18" s="17"/>
    </row>
    <row r="19" spans="1:26" ht="51" customHeight="1">
      <c r="A19" s="8">
        <v>3</v>
      </c>
      <c r="B19" s="8" t="s">
        <v>153</v>
      </c>
      <c r="C19" s="7" t="s">
        <v>154</v>
      </c>
      <c r="D19" s="4" t="s">
        <v>112</v>
      </c>
      <c r="E19" s="8">
        <v>2</v>
      </c>
      <c r="F19" s="8" t="s">
        <v>113</v>
      </c>
      <c r="G19" s="8" t="s">
        <v>32</v>
      </c>
      <c r="H19" s="8">
        <v>0</v>
      </c>
      <c r="K19" s="87">
        <f>COUNTIF(H19:H23,"&gt;0")/COUNT(H19:H23)</f>
        <v>0.5</v>
      </c>
      <c r="L19" s="9"/>
      <c r="M19" s="8">
        <v>0</v>
      </c>
      <c r="N19" s="7" t="s">
        <v>155</v>
      </c>
      <c r="O19" s="90">
        <f>COUNTIF(M19:M23,"&gt;0")/COUNT(M19:M23)</f>
        <v>0</v>
      </c>
      <c r="P19" s="8">
        <f t="shared" ref="P19:P45" si="2">IF(OR(H19&gt;0, M19&gt;0),1,0)</f>
        <v>0</v>
      </c>
      <c r="Q19" s="87">
        <f>COUNTIF(P19:P23,"&gt;0")/COUNT(P19:P23)</f>
        <v>0.2</v>
      </c>
      <c r="S19" s="86">
        <v>0</v>
      </c>
      <c r="T19" s="8">
        <f t="shared" ref="T19:T45" si="3">IF(S19&gt;0,E19,0)</f>
        <v>0</v>
      </c>
      <c r="Z19" s="86" t="s">
        <v>62</v>
      </c>
    </row>
    <row r="20" spans="1:26">
      <c r="C20" s="7"/>
      <c r="D20" s="4"/>
      <c r="G20" s="8" t="s">
        <v>33</v>
      </c>
      <c r="H20" s="8">
        <v>7</v>
      </c>
      <c r="K20" s="87"/>
      <c r="L20" s="9"/>
      <c r="M20" s="8">
        <v>0</v>
      </c>
      <c r="N20" s="7"/>
      <c r="O20" s="90"/>
      <c r="P20" s="8">
        <f t="shared" si="2"/>
        <v>1</v>
      </c>
      <c r="Q20" s="87"/>
      <c r="S20" s="86"/>
      <c r="T20" s="8">
        <f t="shared" si="3"/>
        <v>0</v>
      </c>
      <c r="Z20" s="86"/>
    </row>
    <row r="21" spans="1:26">
      <c r="C21" s="7"/>
      <c r="D21" s="4"/>
      <c r="G21" s="8" t="s">
        <v>34</v>
      </c>
      <c r="K21" s="87"/>
      <c r="L21" s="9"/>
      <c r="M21" s="8">
        <v>0</v>
      </c>
      <c r="N21" s="7"/>
      <c r="O21" s="90"/>
      <c r="P21" s="8">
        <f t="shared" si="2"/>
        <v>0</v>
      </c>
      <c r="Q21" s="87"/>
      <c r="S21" s="86"/>
      <c r="T21" s="8">
        <f t="shared" si="3"/>
        <v>0</v>
      </c>
      <c r="Z21" s="86"/>
    </row>
    <row r="22" spans="1:26">
      <c r="C22" s="7"/>
      <c r="D22" s="4"/>
      <c r="G22" s="8" t="s">
        <v>35</v>
      </c>
      <c r="K22" s="87"/>
      <c r="L22" s="9"/>
      <c r="M22" s="8">
        <v>0</v>
      </c>
      <c r="N22" s="7"/>
      <c r="O22" s="90"/>
      <c r="P22" s="8">
        <f t="shared" si="2"/>
        <v>0</v>
      </c>
      <c r="Q22" s="87"/>
      <c r="S22" s="86"/>
      <c r="T22" s="8">
        <f t="shared" si="3"/>
        <v>0</v>
      </c>
      <c r="Z22" s="86"/>
    </row>
    <row r="23" spans="1:26">
      <c r="C23" s="7"/>
      <c r="D23" s="4"/>
      <c r="G23" s="8" t="s">
        <v>36</v>
      </c>
      <c r="K23" s="87"/>
      <c r="L23" s="9"/>
      <c r="M23" s="8">
        <v>0</v>
      </c>
      <c r="N23" s="7"/>
      <c r="O23" s="90"/>
      <c r="P23" s="8">
        <f t="shared" si="2"/>
        <v>0</v>
      </c>
      <c r="Q23" s="87"/>
      <c r="S23" s="86"/>
      <c r="T23" s="8">
        <f t="shared" si="3"/>
        <v>0</v>
      </c>
      <c r="Z23" s="86"/>
    </row>
    <row r="24" spans="1:26" ht="23.25" customHeight="1">
      <c r="D24" s="8" t="s">
        <v>114</v>
      </c>
      <c r="E24" s="8">
        <v>13</v>
      </c>
      <c r="F24" s="8" t="s">
        <v>57</v>
      </c>
      <c r="G24" s="8" t="s">
        <v>32</v>
      </c>
      <c r="H24" s="8">
        <v>2</v>
      </c>
      <c r="K24" s="90">
        <f>COUNTIF(H24:H30,"&gt;0")/COUNT(H24:H30)</f>
        <v>0.42857142857142855</v>
      </c>
      <c r="L24" s="6"/>
      <c r="M24" s="8">
        <v>0</v>
      </c>
      <c r="O24" s="87">
        <f>COUNTIF(M24:M30,"&gt;0")/COUNT(M24:M30)</f>
        <v>0</v>
      </c>
      <c r="P24" s="8">
        <f t="shared" si="2"/>
        <v>1</v>
      </c>
      <c r="Q24" s="90">
        <f>COUNTIF(P24:P30,"&gt;0")/COUNT(P24:P30)</f>
        <v>0.42857142857142855</v>
      </c>
      <c r="R24" s="86"/>
      <c r="S24" s="86">
        <v>0</v>
      </c>
      <c r="T24" s="8">
        <f t="shared" si="3"/>
        <v>0</v>
      </c>
      <c r="Z24" s="86"/>
    </row>
    <row r="25" spans="1:26">
      <c r="G25" s="8" t="s">
        <v>33</v>
      </c>
      <c r="H25" s="8">
        <v>0</v>
      </c>
      <c r="K25" s="90"/>
      <c r="L25" s="6"/>
      <c r="M25" s="8">
        <v>0</v>
      </c>
      <c r="O25" s="87"/>
      <c r="P25" s="8">
        <f t="shared" si="2"/>
        <v>0</v>
      </c>
      <c r="Q25" s="90"/>
      <c r="R25" s="86"/>
      <c r="S25" s="86"/>
      <c r="T25" s="8">
        <f t="shared" si="3"/>
        <v>0</v>
      </c>
      <c r="Z25" s="86"/>
    </row>
    <row r="26" spans="1:26">
      <c r="G26" s="8" t="s">
        <v>34</v>
      </c>
      <c r="H26" s="8">
        <v>3</v>
      </c>
      <c r="K26" s="90"/>
      <c r="L26" s="6"/>
      <c r="M26" s="8">
        <v>0</v>
      </c>
      <c r="O26" s="87"/>
      <c r="P26" s="8">
        <f t="shared" si="2"/>
        <v>1</v>
      </c>
      <c r="Q26" s="90"/>
      <c r="R26" s="86"/>
      <c r="S26" s="86"/>
      <c r="T26" s="8">
        <f t="shared" si="3"/>
        <v>0</v>
      </c>
      <c r="Z26" s="86"/>
    </row>
    <row r="27" spans="1:26">
      <c r="G27" s="8" t="s">
        <v>35</v>
      </c>
      <c r="H27" s="8">
        <v>1</v>
      </c>
      <c r="K27" s="90"/>
      <c r="L27" s="6"/>
      <c r="M27" s="8">
        <v>0</v>
      </c>
      <c r="O27" s="87"/>
      <c r="P27" s="8">
        <f t="shared" si="2"/>
        <v>1</v>
      </c>
      <c r="Q27" s="90"/>
      <c r="R27" s="86"/>
      <c r="S27" s="86"/>
      <c r="T27" s="8">
        <f t="shared" si="3"/>
        <v>0</v>
      </c>
      <c r="Z27" s="86"/>
    </row>
    <row r="28" spans="1:26">
      <c r="G28" s="8" t="s">
        <v>36</v>
      </c>
      <c r="H28" s="8">
        <v>0</v>
      </c>
      <c r="K28" s="90"/>
      <c r="L28" s="6"/>
      <c r="M28" s="8">
        <v>0</v>
      </c>
      <c r="O28" s="87"/>
      <c r="P28" s="8">
        <f t="shared" si="2"/>
        <v>0</v>
      </c>
      <c r="Q28" s="90"/>
      <c r="R28" s="86"/>
      <c r="S28" s="86"/>
      <c r="T28" s="8">
        <f t="shared" si="3"/>
        <v>0</v>
      </c>
      <c r="Z28" s="86"/>
    </row>
    <row r="29" spans="1:26">
      <c r="G29" s="8" t="s">
        <v>44</v>
      </c>
      <c r="H29" s="8">
        <v>0</v>
      </c>
      <c r="K29" s="90"/>
      <c r="L29" s="6"/>
      <c r="M29" s="8">
        <v>0</v>
      </c>
      <c r="O29" s="87"/>
      <c r="P29" s="8">
        <f t="shared" si="2"/>
        <v>0</v>
      </c>
      <c r="Q29" s="90"/>
      <c r="R29" s="86"/>
      <c r="S29" s="86"/>
      <c r="T29" s="8">
        <f t="shared" si="3"/>
        <v>0</v>
      </c>
      <c r="Z29" s="86"/>
    </row>
    <row r="30" spans="1:26">
      <c r="G30" s="8" t="s">
        <v>45</v>
      </c>
      <c r="H30" s="8">
        <v>0</v>
      </c>
      <c r="K30" s="90"/>
      <c r="L30" s="6"/>
      <c r="M30" s="8">
        <v>0</v>
      </c>
      <c r="O30" s="87"/>
      <c r="P30" s="8">
        <f t="shared" si="2"/>
        <v>0</v>
      </c>
      <c r="Q30" s="90"/>
      <c r="R30" s="86"/>
      <c r="S30" s="86"/>
      <c r="T30" s="8">
        <f t="shared" si="3"/>
        <v>0</v>
      </c>
      <c r="Z30" s="86"/>
    </row>
    <row r="31" spans="1:26">
      <c r="D31" s="8" t="s">
        <v>60</v>
      </c>
      <c r="E31" s="8">
        <v>13</v>
      </c>
      <c r="F31" s="8" t="s">
        <v>119</v>
      </c>
      <c r="G31" s="8" t="s">
        <v>32</v>
      </c>
      <c r="H31" s="8">
        <v>2</v>
      </c>
      <c r="K31" s="87">
        <f>COUNTIF(H31:H36,"&gt;0")/COUNT(H31:H36)</f>
        <v>0.33333333333333331</v>
      </c>
      <c r="L31" s="9"/>
      <c r="M31" s="8">
        <v>0</v>
      </c>
      <c r="O31" s="87">
        <f>COUNTIF(M31:M36,"&gt;0")/COUNT(M31:M36)</f>
        <v>0</v>
      </c>
      <c r="P31" s="8">
        <f t="shared" si="2"/>
        <v>1</v>
      </c>
      <c r="Q31" s="87">
        <f>COUNTIF(P31:P36,"&gt;0")/COUNT(P31:P36)</f>
        <v>0.33333333333333331</v>
      </c>
      <c r="S31" s="86">
        <v>1</v>
      </c>
      <c r="T31" s="8">
        <f t="shared" si="3"/>
        <v>13</v>
      </c>
      <c r="Z31" s="86"/>
    </row>
    <row r="32" spans="1:26">
      <c r="G32" s="8" t="s">
        <v>33</v>
      </c>
      <c r="H32" s="8">
        <v>4</v>
      </c>
      <c r="K32" s="87"/>
      <c r="L32" s="9"/>
      <c r="M32" s="8">
        <v>0</v>
      </c>
      <c r="O32" s="87"/>
      <c r="P32" s="8">
        <f t="shared" si="2"/>
        <v>1</v>
      </c>
      <c r="Q32" s="87"/>
      <c r="S32" s="86"/>
      <c r="T32" s="8">
        <f t="shared" si="3"/>
        <v>0</v>
      </c>
      <c r="Z32" s="86"/>
    </row>
    <row r="33" spans="1:26">
      <c r="G33" s="8" t="s">
        <v>34</v>
      </c>
      <c r="H33" s="8">
        <v>0</v>
      </c>
      <c r="K33" s="87"/>
      <c r="L33" s="9"/>
      <c r="M33" s="8">
        <v>0</v>
      </c>
      <c r="O33" s="87"/>
      <c r="P33" s="8">
        <f t="shared" si="2"/>
        <v>0</v>
      </c>
      <c r="Q33" s="87"/>
      <c r="S33" s="86"/>
      <c r="T33" s="8">
        <f t="shared" si="3"/>
        <v>0</v>
      </c>
      <c r="Z33" s="86"/>
    </row>
    <row r="34" spans="1:26">
      <c r="G34" s="8" t="s">
        <v>35</v>
      </c>
      <c r="H34" s="8">
        <v>0</v>
      </c>
      <c r="K34" s="87"/>
      <c r="L34" s="9"/>
      <c r="M34" s="8">
        <v>0</v>
      </c>
      <c r="O34" s="87"/>
      <c r="P34" s="8">
        <f t="shared" si="2"/>
        <v>0</v>
      </c>
      <c r="Q34" s="87"/>
      <c r="S34" s="86"/>
      <c r="T34" s="8">
        <f t="shared" si="3"/>
        <v>0</v>
      </c>
      <c r="Z34" s="86"/>
    </row>
    <row r="35" spans="1:26">
      <c r="G35" s="8" t="s">
        <v>36</v>
      </c>
      <c r="H35" s="8">
        <v>0</v>
      </c>
      <c r="K35" s="87"/>
      <c r="L35" s="9"/>
      <c r="M35" s="8">
        <v>0</v>
      </c>
      <c r="O35" s="87"/>
      <c r="P35" s="8">
        <f t="shared" si="2"/>
        <v>0</v>
      </c>
      <c r="Q35" s="87"/>
      <c r="S35" s="86"/>
      <c r="T35" s="8">
        <f t="shared" si="3"/>
        <v>0</v>
      </c>
      <c r="Z35" s="86"/>
    </row>
    <row r="36" spans="1:26">
      <c r="G36" s="8" t="s">
        <v>44</v>
      </c>
      <c r="H36" s="8">
        <v>0</v>
      </c>
      <c r="K36" s="87"/>
      <c r="L36" s="9"/>
      <c r="M36" s="8">
        <v>0</v>
      </c>
      <c r="O36" s="87"/>
      <c r="P36" s="8">
        <f t="shared" si="2"/>
        <v>0</v>
      </c>
      <c r="Q36" s="87"/>
      <c r="S36" s="86"/>
      <c r="T36" s="8">
        <f t="shared" si="3"/>
        <v>0</v>
      </c>
      <c r="Z36" s="86"/>
    </row>
    <row r="37" spans="1:26" ht="28">
      <c r="D37" s="8" t="s">
        <v>65</v>
      </c>
      <c r="E37" s="7">
        <v>5</v>
      </c>
      <c r="F37" s="7" t="s">
        <v>66</v>
      </c>
      <c r="G37" s="8" t="s">
        <v>32</v>
      </c>
      <c r="H37" s="8">
        <v>0</v>
      </c>
      <c r="K37" s="87">
        <f>COUNTIF(H37:H39,"&gt;0")/COUNT(H37:H39)</f>
        <v>0.33333333333333331</v>
      </c>
      <c r="L37" s="9"/>
      <c r="M37" s="8">
        <v>21</v>
      </c>
      <c r="O37" s="87">
        <f>COUNTIF(M37:M39,"&gt;0")/COUNT(M37:M39)</f>
        <v>0.66666666666666663</v>
      </c>
      <c r="P37" s="8">
        <f t="shared" si="2"/>
        <v>1</v>
      </c>
      <c r="Q37" s="87">
        <f>COUNTIF(P37:P39,"&gt;0")/COUNT(P37:P39)</f>
        <v>1</v>
      </c>
      <c r="S37" s="86">
        <v>1</v>
      </c>
      <c r="T37" s="8">
        <f t="shared" si="3"/>
        <v>5</v>
      </c>
      <c r="Z37" s="86"/>
    </row>
    <row r="38" spans="1:26">
      <c r="G38" s="8" t="s">
        <v>33</v>
      </c>
      <c r="H38" s="8">
        <v>0</v>
      </c>
      <c r="K38" s="87"/>
      <c r="L38" s="9"/>
      <c r="M38" s="8">
        <v>3</v>
      </c>
      <c r="O38" s="87"/>
      <c r="P38" s="8">
        <f t="shared" si="2"/>
        <v>1</v>
      </c>
      <c r="Q38" s="87"/>
      <c r="S38" s="86"/>
      <c r="T38" s="8">
        <f t="shared" si="3"/>
        <v>0</v>
      </c>
      <c r="Z38" s="86"/>
    </row>
    <row r="39" spans="1:26">
      <c r="G39" s="8" t="s">
        <v>34</v>
      </c>
      <c r="H39" s="8">
        <v>3</v>
      </c>
      <c r="K39" s="87"/>
      <c r="L39" s="9"/>
      <c r="M39" s="8">
        <v>0</v>
      </c>
      <c r="O39" s="87"/>
      <c r="P39" s="8">
        <f t="shared" si="2"/>
        <v>1</v>
      </c>
      <c r="Q39" s="87"/>
      <c r="S39" s="86"/>
      <c r="T39" s="8">
        <f t="shared" si="3"/>
        <v>0</v>
      </c>
      <c r="Z39" s="86"/>
    </row>
    <row r="40" spans="1:26">
      <c r="D40" s="8" t="s">
        <v>67</v>
      </c>
      <c r="E40" s="8">
        <v>20</v>
      </c>
      <c r="F40" s="8" t="s">
        <v>68</v>
      </c>
      <c r="G40" s="8" t="s">
        <v>32</v>
      </c>
      <c r="H40" s="8">
        <v>1</v>
      </c>
      <c r="K40" s="87">
        <v>0.67</v>
      </c>
      <c r="L40" s="9"/>
      <c r="M40" s="8">
        <v>0</v>
      </c>
      <c r="O40" s="87">
        <f>COUNTIF(M40:M46,"&gt;0")/COUNT(M40:M46)</f>
        <v>0.14285714285714285</v>
      </c>
      <c r="P40" s="8">
        <f t="shared" si="2"/>
        <v>1</v>
      </c>
      <c r="Q40" s="87">
        <f>COUNTIF(P40:P45,"&gt;0")/COUNT(P40:P45)</f>
        <v>0.66666666666666663</v>
      </c>
      <c r="S40" s="86">
        <v>1</v>
      </c>
      <c r="T40" s="8">
        <f t="shared" si="3"/>
        <v>20</v>
      </c>
      <c r="Z40" s="86"/>
    </row>
    <row r="41" spans="1:26">
      <c r="G41" s="8" t="s">
        <v>33</v>
      </c>
      <c r="H41" s="8">
        <v>0</v>
      </c>
      <c r="K41" s="87"/>
      <c r="L41" s="9"/>
      <c r="M41" s="8">
        <v>0</v>
      </c>
      <c r="O41" s="87"/>
      <c r="P41" s="8">
        <f t="shared" si="2"/>
        <v>0</v>
      </c>
      <c r="Q41" s="87"/>
      <c r="S41" s="86"/>
      <c r="T41" s="8">
        <f t="shared" si="3"/>
        <v>0</v>
      </c>
      <c r="Z41" s="86"/>
    </row>
    <row r="42" spans="1:26">
      <c r="G42" s="8" t="s">
        <v>34</v>
      </c>
      <c r="H42" s="8">
        <v>1</v>
      </c>
      <c r="K42" s="87"/>
      <c r="L42" s="9"/>
      <c r="M42" s="8">
        <v>0</v>
      </c>
      <c r="O42" s="87"/>
      <c r="P42" s="8">
        <f t="shared" si="2"/>
        <v>1</v>
      </c>
      <c r="Q42" s="87"/>
      <c r="S42" s="86"/>
      <c r="T42" s="8">
        <f t="shared" si="3"/>
        <v>0</v>
      </c>
      <c r="Z42" s="86"/>
    </row>
    <row r="43" spans="1:26">
      <c r="G43" s="8" t="s">
        <v>35</v>
      </c>
      <c r="H43" s="8">
        <v>1</v>
      </c>
      <c r="K43" s="87"/>
      <c r="L43" s="9"/>
      <c r="M43" s="8">
        <v>0</v>
      </c>
      <c r="O43" s="87"/>
      <c r="P43" s="8">
        <f t="shared" si="2"/>
        <v>1</v>
      </c>
      <c r="Q43" s="87"/>
      <c r="S43" s="86"/>
      <c r="T43" s="8">
        <f t="shared" si="3"/>
        <v>0</v>
      </c>
      <c r="Z43" s="86"/>
    </row>
    <row r="44" spans="1:26">
      <c r="G44" s="8" t="s">
        <v>36</v>
      </c>
      <c r="H44" s="8">
        <v>1</v>
      </c>
      <c r="K44" s="87"/>
      <c r="L44" s="9"/>
      <c r="M44" s="8">
        <v>0</v>
      </c>
      <c r="O44" s="87"/>
      <c r="P44" s="8">
        <f t="shared" si="2"/>
        <v>1</v>
      </c>
      <c r="Q44" s="87"/>
      <c r="S44" s="86"/>
      <c r="T44" s="8">
        <f t="shared" si="3"/>
        <v>0</v>
      </c>
      <c r="Z44" s="86"/>
    </row>
    <row r="45" spans="1:26">
      <c r="G45" s="8" t="s">
        <v>44</v>
      </c>
      <c r="H45" s="8">
        <v>0</v>
      </c>
      <c r="K45" s="87"/>
      <c r="L45" s="9"/>
      <c r="M45" s="8">
        <v>0</v>
      </c>
      <c r="O45" s="87"/>
      <c r="P45" s="8">
        <f t="shared" si="2"/>
        <v>0</v>
      </c>
      <c r="Q45" s="87"/>
      <c r="S45" s="86"/>
      <c r="T45" s="8">
        <f t="shared" si="3"/>
        <v>0</v>
      </c>
      <c r="Z45" s="86"/>
    </row>
    <row r="46" spans="1:26">
      <c r="E46" s="8">
        <f>SUM(E19:E45)</f>
        <v>53</v>
      </c>
      <c r="H46" s="17">
        <f>SUM(H19:H45)</f>
        <v>26</v>
      </c>
      <c r="J46" s="17" t="s">
        <v>39</v>
      </c>
      <c r="K46" s="19">
        <f>AVERAGEA(K19:K45)</f>
        <v>0.45304761904761903</v>
      </c>
      <c r="L46" s="19">
        <f>SUMPRODUCT(K19:K45, E19:E45) / SUM( E19:E45)</f>
        <v>0.4900269541778976</v>
      </c>
      <c r="M46" s="17">
        <f>SUM(M19:M45)</f>
        <v>24</v>
      </c>
      <c r="N46" s="20"/>
      <c r="O46" s="28">
        <f>AVERAGE(O19:O45)</f>
        <v>0.16190476190476191</v>
      </c>
      <c r="Q46" s="19">
        <f>AVERAGEA(Q19:Q45)</f>
        <v>0.52571428571428569</v>
      </c>
      <c r="R46" s="17"/>
      <c r="S46" s="17">
        <f>SUM(S19:S45)/COUNTA(S19:S45)</f>
        <v>0.6</v>
      </c>
      <c r="T46" s="17">
        <f>SUM(T19:T45)</f>
        <v>38</v>
      </c>
      <c r="U46" s="17">
        <f>SUMPRODUCT(S19:S45, E19:E45) / SUM( E19:E45)</f>
        <v>0.71698113207547165</v>
      </c>
      <c r="V46" s="17">
        <v>0</v>
      </c>
      <c r="W46" s="17">
        <f>E46-T46</f>
        <v>15</v>
      </c>
      <c r="X46" s="17">
        <v>2</v>
      </c>
      <c r="Y46" s="17">
        <v>0</v>
      </c>
    </row>
    <row r="47" spans="1:26" ht="84">
      <c r="A47" s="8">
        <v>4</v>
      </c>
      <c r="B47" s="8" t="s">
        <v>156</v>
      </c>
      <c r="C47" s="7" t="s">
        <v>157</v>
      </c>
      <c r="D47" s="8" t="s">
        <v>117</v>
      </c>
      <c r="E47" s="7">
        <v>0.5</v>
      </c>
      <c r="F47" s="7" t="s">
        <v>42</v>
      </c>
      <c r="G47" s="8" t="s">
        <v>32</v>
      </c>
      <c r="H47" s="8">
        <v>0</v>
      </c>
      <c r="K47" s="87">
        <f>COUNTIF(H47:H59,"&gt;0")/COUNT(H47:H59)</f>
        <v>0</v>
      </c>
      <c r="L47" s="9"/>
      <c r="M47" s="8">
        <v>0</v>
      </c>
      <c r="N47" s="7" t="s">
        <v>158</v>
      </c>
      <c r="O47" s="90">
        <f>COUNTIF(M47:M59,"&gt;0")/COUNT(M47:M59)</f>
        <v>0</v>
      </c>
      <c r="P47" s="8">
        <f t="shared" ref="P47:P78" si="4">IF(OR(H47&gt;0, M47&gt;0),1,0)</f>
        <v>0</v>
      </c>
      <c r="Q47" s="87">
        <f>COUNTIF(P47:P59,"&gt;0")/COUNT(P47:P59)</f>
        <v>0</v>
      </c>
      <c r="S47" s="86">
        <v>0</v>
      </c>
      <c r="T47" s="8">
        <f t="shared" ref="T47:T78" si="5">IF(S47&gt;0,E47,0)</f>
        <v>0</v>
      </c>
      <c r="Z47" s="91" t="s">
        <v>43</v>
      </c>
    </row>
    <row r="48" spans="1:26">
      <c r="C48" s="7"/>
      <c r="E48" s="7"/>
      <c r="F48" s="7"/>
      <c r="G48" s="8" t="s">
        <v>33</v>
      </c>
      <c r="H48" s="8">
        <v>0</v>
      </c>
      <c r="K48" s="87"/>
      <c r="L48" s="9"/>
      <c r="M48" s="8">
        <v>0</v>
      </c>
      <c r="O48" s="90"/>
      <c r="P48" s="8">
        <f t="shared" si="4"/>
        <v>0</v>
      </c>
      <c r="Q48" s="87"/>
      <c r="S48" s="86"/>
      <c r="T48" s="8">
        <f t="shared" si="5"/>
        <v>0</v>
      </c>
      <c r="Z48" s="91"/>
    </row>
    <row r="49" spans="3:26">
      <c r="C49" s="7"/>
      <c r="E49" s="7"/>
      <c r="F49" s="7"/>
      <c r="G49" s="8" t="s">
        <v>34</v>
      </c>
      <c r="H49" s="8">
        <v>0</v>
      </c>
      <c r="K49" s="87"/>
      <c r="L49" s="9"/>
      <c r="M49" s="8">
        <v>0</v>
      </c>
      <c r="O49" s="90"/>
      <c r="P49" s="8">
        <f t="shared" si="4"/>
        <v>0</v>
      </c>
      <c r="Q49" s="87"/>
      <c r="S49" s="86"/>
      <c r="T49" s="8">
        <f t="shared" si="5"/>
        <v>0</v>
      </c>
      <c r="Z49" s="91"/>
    </row>
    <row r="50" spans="3:26">
      <c r="C50" s="7"/>
      <c r="E50" s="7"/>
      <c r="F50" s="7"/>
      <c r="G50" s="8" t="s">
        <v>35</v>
      </c>
      <c r="H50" s="8">
        <v>0</v>
      </c>
      <c r="K50" s="87"/>
      <c r="L50" s="9"/>
      <c r="M50" s="8">
        <v>0</v>
      </c>
      <c r="O50" s="90"/>
      <c r="P50" s="8">
        <f t="shared" si="4"/>
        <v>0</v>
      </c>
      <c r="Q50" s="87"/>
      <c r="S50" s="86"/>
      <c r="T50" s="8">
        <f t="shared" si="5"/>
        <v>0</v>
      </c>
      <c r="Z50" s="91"/>
    </row>
    <row r="51" spans="3:26">
      <c r="C51" s="7"/>
      <c r="E51" s="7"/>
      <c r="F51" s="7"/>
      <c r="G51" s="8" t="s">
        <v>36</v>
      </c>
      <c r="H51" s="8">
        <v>0</v>
      </c>
      <c r="K51" s="87"/>
      <c r="L51" s="9"/>
      <c r="M51" s="8">
        <v>0</v>
      </c>
      <c r="O51" s="90"/>
      <c r="P51" s="8">
        <f t="shared" si="4"/>
        <v>0</v>
      </c>
      <c r="Q51" s="87"/>
      <c r="S51" s="86"/>
      <c r="T51" s="8">
        <f t="shared" si="5"/>
        <v>0</v>
      </c>
      <c r="Z51" s="91"/>
    </row>
    <row r="52" spans="3:26">
      <c r="C52" s="7"/>
      <c r="E52" s="7"/>
      <c r="F52" s="7"/>
      <c r="G52" s="8" t="s">
        <v>44</v>
      </c>
      <c r="H52" s="8">
        <v>0</v>
      </c>
      <c r="K52" s="87"/>
      <c r="L52" s="9"/>
      <c r="M52" s="8">
        <v>0</v>
      </c>
      <c r="O52" s="90"/>
      <c r="P52" s="8">
        <f t="shared" si="4"/>
        <v>0</v>
      </c>
      <c r="Q52" s="87"/>
      <c r="S52" s="86"/>
      <c r="T52" s="8">
        <f t="shared" si="5"/>
        <v>0</v>
      </c>
      <c r="Z52" s="91"/>
    </row>
    <row r="53" spans="3:26">
      <c r="C53" s="7"/>
      <c r="E53" s="7"/>
      <c r="F53" s="7"/>
      <c r="G53" s="8" t="s">
        <v>45</v>
      </c>
      <c r="H53" s="8">
        <v>0</v>
      </c>
      <c r="K53" s="87"/>
      <c r="L53" s="9"/>
      <c r="M53" s="8">
        <v>0</v>
      </c>
      <c r="O53" s="90"/>
      <c r="P53" s="8">
        <f t="shared" si="4"/>
        <v>0</v>
      </c>
      <c r="Q53" s="87"/>
      <c r="S53" s="86"/>
      <c r="T53" s="8">
        <f t="shared" si="5"/>
        <v>0</v>
      </c>
      <c r="Z53" s="91"/>
    </row>
    <row r="54" spans="3:26">
      <c r="C54" s="7"/>
      <c r="E54" s="7"/>
      <c r="F54" s="7"/>
      <c r="G54" s="8" t="s">
        <v>46</v>
      </c>
      <c r="H54" s="8">
        <v>0</v>
      </c>
      <c r="K54" s="87"/>
      <c r="L54" s="9"/>
      <c r="M54" s="8">
        <v>0</v>
      </c>
      <c r="O54" s="90"/>
      <c r="P54" s="8">
        <f t="shared" si="4"/>
        <v>0</v>
      </c>
      <c r="Q54" s="87"/>
      <c r="S54" s="86"/>
      <c r="T54" s="8">
        <f t="shared" si="5"/>
        <v>0</v>
      </c>
      <c r="Z54" s="91"/>
    </row>
    <row r="55" spans="3:26">
      <c r="C55" s="7"/>
      <c r="E55" s="7"/>
      <c r="F55" s="7"/>
      <c r="G55" s="8" t="s">
        <v>47</v>
      </c>
      <c r="H55" s="8">
        <v>0</v>
      </c>
      <c r="K55" s="87"/>
      <c r="L55" s="9"/>
      <c r="M55" s="8">
        <v>0</v>
      </c>
      <c r="O55" s="90"/>
      <c r="P55" s="8">
        <f t="shared" si="4"/>
        <v>0</v>
      </c>
      <c r="Q55" s="87"/>
      <c r="S55" s="86"/>
      <c r="T55" s="8">
        <f t="shared" si="5"/>
        <v>0</v>
      </c>
      <c r="Z55" s="91"/>
    </row>
    <row r="56" spans="3:26">
      <c r="C56" s="7"/>
      <c r="E56" s="7"/>
      <c r="F56" s="7"/>
      <c r="G56" s="8" t="s">
        <v>48</v>
      </c>
      <c r="H56" s="8">
        <v>0</v>
      </c>
      <c r="K56" s="87"/>
      <c r="L56" s="9"/>
      <c r="M56" s="8">
        <v>0</v>
      </c>
      <c r="O56" s="90"/>
      <c r="P56" s="8">
        <f t="shared" si="4"/>
        <v>0</v>
      </c>
      <c r="Q56" s="87"/>
      <c r="S56" s="86"/>
      <c r="T56" s="8">
        <f t="shared" si="5"/>
        <v>0</v>
      </c>
      <c r="Z56" s="91"/>
    </row>
    <row r="57" spans="3:26">
      <c r="C57" s="7"/>
      <c r="E57" s="7"/>
      <c r="F57" s="7"/>
      <c r="G57" s="8" t="s">
        <v>49</v>
      </c>
      <c r="H57" s="8">
        <v>0</v>
      </c>
      <c r="K57" s="87"/>
      <c r="L57" s="9"/>
      <c r="M57" s="8">
        <v>0</v>
      </c>
      <c r="O57" s="90"/>
      <c r="P57" s="8">
        <f t="shared" si="4"/>
        <v>0</v>
      </c>
      <c r="Q57" s="87"/>
      <c r="S57" s="86"/>
      <c r="T57" s="8">
        <f t="shared" si="5"/>
        <v>0</v>
      </c>
      <c r="Z57" s="91"/>
    </row>
    <row r="58" spans="3:26">
      <c r="C58" s="7"/>
      <c r="E58" s="7"/>
      <c r="F58" s="7"/>
      <c r="G58" s="8" t="s">
        <v>50</v>
      </c>
      <c r="H58" s="8">
        <v>0</v>
      </c>
      <c r="K58" s="87"/>
      <c r="L58" s="9"/>
      <c r="M58" s="8">
        <v>0</v>
      </c>
      <c r="O58" s="90"/>
      <c r="P58" s="8">
        <f t="shared" si="4"/>
        <v>0</v>
      </c>
      <c r="Q58" s="87"/>
      <c r="S58" s="86"/>
      <c r="T58" s="8">
        <f t="shared" si="5"/>
        <v>0</v>
      </c>
      <c r="Z58" s="91"/>
    </row>
    <row r="59" spans="3:26">
      <c r="C59" s="7"/>
      <c r="E59" s="7"/>
      <c r="F59" s="7"/>
      <c r="G59" s="8" t="s">
        <v>51</v>
      </c>
      <c r="H59" s="8">
        <v>0</v>
      </c>
      <c r="K59" s="87"/>
      <c r="L59" s="9"/>
      <c r="M59" s="8">
        <v>0</v>
      </c>
      <c r="O59" s="90"/>
      <c r="P59" s="8">
        <f t="shared" si="4"/>
        <v>0</v>
      </c>
      <c r="Q59" s="87"/>
      <c r="S59" s="86"/>
      <c r="T59" s="8">
        <f t="shared" si="5"/>
        <v>0</v>
      </c>
      <c r="Z59" s="91"/>
    </row>
    <row r="60" spans="3:26">
      <c r="D60" s="89" t="s">
        <v>106</v>
      </c>
      <c r="E60" s="8">
        <v>0.5</v>
      </c>
      <c r="F60" s="8" t="s">
        <v>147</v>
      </c>
      <c r="G60" s="8" t="s">
        <v>32</v>
      </c>
      <c r="H60" s="8">
        <v>2</v>
      </c>
      <c r="K60" s="87">
        <f>COUNTIF(H60:H64,"&gt;0")/COUNT(H60:H64)</f>
        <v>0.4</v>
      </c>
      <c r="L60" s="9"/>
      <c r="M60" s="8">
        <v>0</v>
      </c>
      <c r="O60" s="87">
        <f>COUNTIF(M60:M64,"&gt;0")/COUNT(M60:M64)</f>
        <v>0</v>
      </c>
      <c r="P60" s="8">
        <f t="shared" si="4"/>
        <v>1</v>
      </c>
      <c r="Q60" s="87">
        <f>COUNTIF(P60:P64,"&gt;0")/COUNT(P60:P64)</f>
        <v>0.4</v>
      </c>
      <c r="S60" s="86">
        <v>1</v>
      </c>
      <c r="T60" s="8">
        <f t="shared" si="5"/>
        <v>0.5</v>
      </c>
      <c r="Z60" s="91"/>
    </row>
    <row r="61" spans="3:26">
      <c r="D61" s="89"/>
      <c r="G61" s="8" t="s">
        <v>33</v>
      </c>
      <c r="H61" s="8">
        <v>7</v>
      </c>
      <c r="K61" s="87"/>
      <c r="L61" s="9"/>
      <c r="M61" s="8">
        <v>0</v>
      </c>
      <c r="O61" s="87"/>
      <c r="P61" s="8">
        <f t="shared" si="4"/>
        <v>1</v>
      </c>
      <c r="Q61" s="87"/>
      <c r="S61" s="86"/>
      <c r="T61" s="8">
        <f t="shared" si="5"/>
        <v>0</v>
      </c>
      <c r="Z61" s="91"/>
    </row>
    <row r="62" spans="3:26">
      <c r="D62" s="4"/>
      <c r="G62" s="8" t="s">
        <v>34</v>
      </c>
      <c r="H62" s="8">
        <v>0</v>
      </c>
      <c r="K62" s="87"/>
      <c r="L62" s="9"/>
      <c r="M62" s="8">
        <v>0</v>
      </c>
      <c r="O62" s="87"/>
      <c r="P62" s="8">
        <f t="shared" si="4"/>
        <v>0</v>
      </c>
      <c r="Q62" s="87"/>
      <c r="S62" s="86"/>
      <c r="T62" s="8">
        <f t="shared" si="5"/>
        <v>0</v>
      </c>
      <c r="Z62" s="91"/>
    </row>
    <row r="63" spans="3:26">
      <c r="D63" s="4"/>
      <c r="G63" s="8" t="s">
        <v>35</v>
      </c>
      <c r="H63" s="8">
        <v>0</v>
      </c>
      <c r="K63" s="87"/>
      <c r="L63" s="9"/>
      <c r="M63" s="8">
        <v>0</v>
      </c>
      <c r="O63" s="87"/>
      <c r="P63" s="8">
        <f t="shared" si="4"/>
        <v>0</v>
      </c>
      <c r="Q63" s="87"/>
      <c r="S63" s="86"/>
      <c r="T63" s="8">
        <f t="shared" si="5"/>
        <v>0</v>
      </c>
      <c r="Z63" s="91"/>
    </row>
    <row r="64" spans="3:26">
      <c r="D64" s="4"/>
      <c r="G64" s="8" t="s">
        <v>36</v>
      </c>
      <c r="H64" s="8">
        <v>0</v>
      </c>
      <c r="K64" s="87"/>
      <c r="L64" s="9"/>
      <c r="M64" s="8">
        <v>0</v>
      </c>
      <c r="O64" s="87"/>
      <c r="P64" s="8">
        <f t="shared" si="4"/>
        <v>0</v>
      </c>
      <c r="Q64" s="87"/>
      <c r="S64" s="86"/>
      <c r="T64" s="8">
        <f t="shared" si="5"/>
        <v>0</v>
      </c>
      <c r="Z64" s="91"/>
    </row>
    <row r="65" spans="4:26">
      <c r="D65" s="4" t="s">
        <v>112</v>
      </c>
      <c r="E65" s="8">
        <v>0.5</v>
      </c>
      <c r="F65" s="8" t="s">
        <v>113</v>
      </c>
      <c r="G65" s="8" t="s">
        <v>32</v>
      </c>
      <c r="H65" s="8">
        <v>0</v>
      </c>
      <c r="K65" s="87">
        <f>COUNTIF(H65:H69,"&gt;0")/COUNT(H65:H69)</f>
        <v>0</v>
      </c>
      <c r="L65" s="9"/>
      <c r="M65" s="8">
        <v>2</v>
      </c>
      <c r="O65" s="87">
        <f>COUNTIF(M65:M69,"&gt;0")/COUNT(M65:M69)</f>
        <v>0.8</v>
      </c>
      <c r="P65" s="8">
        <f t="shared" si="4"/>
        <v>1</v>
      </c>
      <c r="Q65" s="87">
        <f>COUNTIF(P65:P69,"&gt;0")/COUNT(P65:P69)</f>
        <v>0.8</v>
      </c>
      <c r="S65" s="86">
        <v>1</v>
      </c>
      <c r="T65" s="8">
        <f t="shared" si="5"/>
        <v>0.5</v>
      </c>
      <c r="Z65" s="91"/>
    </row>
    <row r="66" spans="4:26">
      <c r="D66" s="4"/>
      <c r="G66" s="8" t="s">
        <v>33</v>
      </c>
      <c r="H66" s="8">
        <v>0</v>
      </c>
      <c r="K66" s="87"/>
      <c r="L66" s="9"/>
      <c r="M66" s="8">
        <v>2</v>
      </c>
      <c r="O66" s="87"/>
      <c r="P66" s="8">
        <f t="shared" si="4"/>
        <v>1</v>
      </c>
      <c r="Q66" s="87"/>
      <c r="S66" s="86"/>
      <c r="T66" s="8">
        <f t="shared" si="5"/>
        <v>0</v>
      </c>
      <c r="Z66" s="91"/>
    </row>
    <row r="67" spans="4:26">
      <c r="D67" s="4"/>
      <c r="G67" s="8" t="s">
        <v>34</v>
      </c>
      <c r="H67" s="8">
        <v>0</v>
      </c>
      <c r="K67" s="87"/>
      <c r="L67" s="9"/>
      <c r="M67" s="8">
        <v>0</v>
      </c>
      <c r="O67" s="87"/>
      <c r="P67" s="8">
        <f t="shared" si="4"/>
        <v>0</v>
      </c>
      <c r="Q67" s="87"/>
      <c r="S67" s="86"/>
      <c r="T67" s="8">
        <f t="shared" si="5"/>
        <v>0</v>
      </c>
      <c r="Z67" s="91"/>
    </row>
    <row r="68" spans="4:26">
      <c r="D68" s="4"/>
      <c r="G68" s="8" t="s">
        <v>35</v>
      </c>
      <c r="H68" s="8">
        <v>0</v>
      </c>
      <c r="K68" s="87"/>
      <c r="L68" s="9"/>
      <c r="M68" s="8">
        <v>2</v>
      </c>
      <c r="O68" s="87"/>
      <c r="P68" s="8">
        <f t="shared" si="4"/>
        <v>1</v>
      </c>
      <c r="Q68" s="87"/>
      <c r="S68" s="86"/>
      <c r="T68" s="8">
        <f t="shared" si="5"/>
        <v>0</v>
      </c>
      <c r="Z68" s="91"/>
    </row>
    <row r="69" spans="4:26">
      <c r="D69" s="4"/>
      <c r="G69" s="8" t="s">
        <v>36</v>
      </c>
      <c r="H69" s="8">
        <v>0</v>
      </c>
      <c r="K69" s="87"/>
      <c r="L69" s="9"/>
      <c r="M69" s="8">
        <v>3</v>
      </c>
      <c r="O69" s="87"/>
      <c r="P69" s="8">
        <f t="shared" si="4"/>
        <v>1</v>
      </c>
      <c r="Q69" s="87"/>
      <c r="S69" s="86"/>
      <c r="T69" s="8">
        <f t="shared" si="5"/>
        <v>0</v>
      </c>
      <c r="Z69" s="91"/>
    </row>
    <row r="70" spans="4:26" ht="28">
      <c r="D70" s="8" t="s">
        <v>133</v>
      </c>
      <c r="E70" s="7">
        <v>3</v>
      </c>
      <c r="F70" s="7" t="s">
        <v>159</v>
      </c>
      <c r="G70" s="8" t="s">
        <v>32</v>
      </c>
      <c r="H70" s="8">
        <v>1</v>
      </c>
      <c r="K70" s="87">
        <f>COUNTIF(H70:H72,"&gt;0")/COUNT(H70:H72)</f>
        <v>1</v>
      </c>
      <c r="L70" s="9"/>
      <c r="M70" s="8">
        <v>2</v>
      </c>
      <c r="O70" s="87">
        <f>COUNTIF(M70:M72,"&gt;0")/COUNT(M70:M72)</f>
        <v>1</v>
      </c>
      <c r="P70" s="8">
        <f t="shared" si="4"/>
        <v>1</v>
      </c>
      <c r="Q70" s="87">
        <f>COUNTIF(P70:P72,"&gt;0")/COUNT(P70:P72)</f>
        <v>1</v>
      </c>
      <c r="S70" s="86">
        <v>1</v>
      </c>
      <c r="T70" s="8">
        <f t="shared" si="5"/>
        <v>3</v>
      </c>
      <c r="Z70" s="91"/>
    </row>
    <row r="71" spans="4:26">
      <c r="E71" s="7"/>
      <c r="F71" s="7"/>
      <c r="G71" s="8" t="s">
        <v>33</v>
      </c>
      <c r="H71" s="8">
        <v>6</v>
      </c>
      <c r="K71" s="87"/>
      <c r="L71" s="9"/>
      <c r="M71" s="8">
        <v>4</v>
      </c>
      <c r="O71" s="87"/>
      <c r="P71" s="8">
        <f t="shared" si="4"/>
        <v>1</v>
      </c>
      <c r="Q71" s="87"/>
      <c r="S71" s="86"/>
      <c r="T71" s="8">
        <f t="shared" si="5"/>
        <v>0</v>
      </c>
      <c r="Z71" s="91"/>
    </row>
    <row r="72" spans="4:26">
      <c r="E72" s="7"/>
      <c r="F72" s="7"/>
      <c r="G72" s="8" t="s">
        <v>34</v>
      </c>
      <c r="H72" s="8">
        <v>1</v>
      </c>
      <c r="K72" s="87"/>
      <c r="L72" s="9"/>
      <c r="M72" s="8">
        <v>3</v>
      </c>
      <c r="O72" s="87"/>
      <c r="P72" s="8">
        <f t="shared" si="4"/>
        <v>1</v>
      </c>
      <c r="Q72" s="87"/>
      <c r="S72" s="86"/>
      <c r="T72" s="8">
        <f t="shared" si="5"/>
        <v>0</v>
      </c>
      <c r="Z72" s="91"/>
    </row>
    <row r="73" spans="4:26">
      <c r="D73" s="89" t="s">
        <v>114</v>
      </c>
      <c r="E73" s="8">
        <v>0.5</v>
      </c>
      <c r="F73" s="8" t="s">
        <v>160</v>
      </c>
      <c r="G73" s="8" t="s">
        <v>32</v>
      </c>
      <c r="H73" s="8">
        <v>2</v>
      </c>
      <c r="K73" s="87">
        <f>COUNTIF(H73:H79,"&gt;0")/COUNT(H73:H79)</f>
        <v>0.42857142857142855</v>
      </c>
      <c r="L73" s="9"/>
      <c r="M73" s="8">
        <v>0</v>
      </c>
      <c r="O73" s="87">
        <f>COUNTIF(M73:M79,"&gt;0")/COUNT(M73:M79)</f>
        <v>0</v>
      </c>
      <c r="P73" s="8">
        <f t="shared" si="4"/>
        <v>1</v>
      </c>
      <c r="Q73" s="87">
        <f>COUNTIF(P73:P79,"&gt;0")/COUNT(P73:P79)</f>
        <v>0.42857142857142855</v>
      </c>
      <c r="S73" s="86">
        <v>1</v>
      </c>
      <c r="T73" s="8">
        <f t="shared" si="5"/>
        <v>0.5</v>
      </c>
      <c r="Z73" s="91"/>
    </row>
    <row r="74" spans="4:26">
      <c r="D74" s="89"/>
      <c r="G74" s="8" t="s">
        <v>33</v>
      </c>
      <c r="H74" s="8">
        <v>0</v>
      </c>
      <c r="K74" s="87"/>
      <c r="L74" s="9"/>
      <c r="M74" s="8">
        <v>0</v>
      </c>
      <c r="O74" s="87"/>
      <c r="P74" s="8">
        <f t="shared" si="4"/>
        <v>0</v>
      </c>
      <c r="Q74" s="87"/>
      <c r="S74" s="86"/>
      <c r="T74" s="8">
        <f t="shared" si="5"/>
        <v>0</v>
      </c>
      <c r="Z74" s="91"/>
    </row>
    <row r="75" spans="4:26">
      <c r="D75" s="89"/>
      <c r="G75" s="8" t="s">
        <v>34</v>
      </c>
      <c r="H75" s="8">
        <v>3</v>
      </c>
      <c r="K75" s="87"/>
      <c r="L75" s="9"/>
      <c r="M75" s="8">
        <v>0</v>
      </c>
      <c r="O75" s="87"/>
      <c r="P75" s="8">
        <f t="shared" si="4"/>
        <v>1</v>
      </c>
      <c r="Q75" s="87"/>
      <c r="S75" s="86"/>
      <c r="T75" s="8">
        <f t="shared" si="5"/>
        <v>0</v>
      </c>
      <c r="Z75" s="91"/>
    </row>
    <row r="76" spans="4:26">
      <c r="D76" s="89"/>
      <c r="G76" s="8" t="s">
        <v>35</v>
      </c>
      <c r="H76" s="8">
        <v>1</v>
      </c>
      <c r="K76" s="87"/>
      <c r="L76" s="9"/>
      <c r="M76" s="8">
        <v>0</v>
      </c>
      <c r="O76" s="87"/>
      <c r="P76" s="8">
        <f t="shared" si="4"/>
        <v>1</v>
      </c>
      <c r="Q76" s="87"/>
      <c r="S76" s="86"/>
      <c r="T76" s="8">
        <f t="shared" si="5"/>
        <v>0</v>
      </c>
      <c r="Z76" s="91"/>
    </row>
    <row r="77" spans="4:26">
      <c r="D77" s="89"/>
      <c r="G77" s="8" t="s">
        <v>36</v>
      </c>
      <c r="H77" s="8">
        <v>0</v>
      </c>
      <c r="K77" s="87"/>
      <c r="L77" s="9"/>
      <c r="M77" s="8">
        <v>0</v>
      </c>
      <c r="O77" s="87"/>
      <c r="P77" s="8">
        <f t="shared" si="4"/>
        <v>0</v>
      </c>
      <c r="Q77" s="87"/>
      <c r="S77" s="86"/>
      <c r="T77" s="8">
        <f t="shared" si="5"/>
        <v>0</v>
      </c>
      <c r="Z77" s="91"/>
    </row>
    <row r="78" spans="4:26">
      <c r="D78" s="89"/>
      <c r="G78" s="8" t="s">
        <v>44</v>
      </c>
      <c r="H78" s="8">
        <v>0</v>
      </c>
      <c r="K78" s="87"/>
      <c r="L78" s="9"/>
      <c r="M78" s="8">
        <v>0</v>
      </c>
      <c r="O78" s="87"/>
      <c r="P78" s="8">
        <f t="shared" si="4"/>
        <v>0</v>
      </c>
      <c r="Q78" s="87"/>
      <c r="S78" s="86"/>
      <c r="T78" s="8">
        <f t="shared" si="5"/>
        <v>0</v>
      </c>
      <c r="Z78" s="91"/>
    </row>
    <row r="79" spans="4:26">
      <c r="D79" s="89"/>
      <c r="G79" s="8" t="s">
        <v>45</v>
      </c>
      <c r="H79" s="8">
        <v>0</v>
      </c>
      <c r="K79" s="87"/>
      <c r="L79" s="9"/>
      <c r="M79" s="8">
        <v>0</v>
      </c>
      <c r="O79" s="87"/>
      <c r="P79" s="8">
        <f t="shared" ref="P79:P110" si="6">IF(OR(H79&gt;0, M79&gt;0),1,0)</f>
        <v>0</v>
      </c>
      <c r="Q79" s="87"/>
      <c r="S79" s="86"/>
      <c r="T79" s="8">
        <f t="shared" ref="T79:T110" si="7">IF(S79&gt;0,E79,0)</f>
        <v>0</v>
      </c>
      <c r="Z79" s="91"/>
    </row>
    <row r="80" spans="4:26" ht="28">
      <c r="D80" s="86" t="s">
        <v>135</v>
      </c>
      <c r="E80" s="7">
        <v>3</v>
      </c>
      <c r="F80" s="7" t="s">
        <v>161</v>
      </c>
      <c r="G80" s="8" t="s">
        <v>32</v>
      </c>
      <c r="H80" s="8">
        <v>10</v>
      </c>
      <c r="K80" s="87">
        <f>COUNTIF(H80:H82,"&gt;0")/COUNT(H80:H82)</f>
        <v>0.66666666666666663</v>
      </c>
      <c r="L80" s="9"/>
      <c r="M80" s="8">
        <v>2</v>
      </c>
      <c r="O80" s="87">
        <f>COUNTIF(M80:M82,"&gt;0")/COUNT(M80:M82)</f>
        <v>1</v>
      </c>
      <c r="P80" s="8">
        <f t="shared" si="6"/>
        <v>1</v>
      </c>
      <c r="Q80" s="87">
        <f>COUNTIF(P80:P82,"&gt;0")/COUNT(P80:P82)</f>
        <v>1</v>
      </c>
      <c r="S80" s="86">
        <v>1</v>
      </c>
      <c r="T80" s="8">
        <f t="shared" si="7"/>
        <v>3</v>
      </c>
      <c r="Z80" s="91"/>
    </row>
    <row r="81" spans="4:26">
      <c r="D81" s="86"/>
      <c r="G81" s="8" t="s">
        <v>33</v>
      </c>
      <c r="H81" s="8">
        <v>6</v>
      </c>
      <c r="K81" s="87"/>
      <c r="L81" s="9"/>
      <c r="M81" s="8">
        <v>5</v>
      </c>
      <c r="O81" s="87"/>
      <c r="P81" s="8">
        <f t="shared" si="6"/>
        <v>1</v>
      </c>
      <c r="Q81" s="87"/>
      <c r="S81" s="86"/>
      <c r="T81" s="8">
        <f t="shared" si="7"/>
        <v>0</v>
      </c>
      <c r="Z81" s="91"/>
    </row>
    <row r="82" spans="4:26">
      <c r="D82" s="86"/>
      <c r="G82" s="8" t="s">
        <v>34</v>
      </c>
      <c r="H82" s="8">
        <v>0</v>
      </c>
      <c r="K82" s="87"/>
      <c r="L82" s="9"/>
      <c r="M82" s="8">
        <v>3</v>
      </c>
      <c r="O82" s="87"/>
      <c r="P82" s="8">
        <f t="shared" si="6"/>
        <v>1</v>
      </c>
      <c r="Q82" s="87"/>
      <c r="S82" s="86"/>
      <c r="T82" s="8">
        <f t="shared" si="7"/>
        <v>0</v>
      </c>
      <c r="Z82" s="91"/>
    </row>
    <row r="83" spans="4:26" ht="56">
      <c r="D83" s="86" t="s">
        <v>63</v>
      </c>
      <c r="E83" s="7">
        <v>13</v>
      </c>
      <c r="F83" s="7" t="s">
        <v>162</v>
      </c>
      <c r="G83" s="8" t="s">
        <v>32</v>
      </c>
      <c r="H83" s="8">
        <v>0</v>
      </c>
      <c r="K83" s="87">
        <f>COUNTIF(H83:H88,"&gt;0")/COUNT(H83:H88)</f>
        <v>0.16666666666666666</v>
      </c>
      <c r="L83" s="9"/>
      <c r="M83" s="8">
        <v>0</v>
      </c>
      <c r="N83" s="7" t="s">
        <v>163</v>
      </c>
      <c r="O83" s="90">
        <f>COUNTIF(M83:M88,"&gt;0")/COUNT(M83:M88)</f>
        <v>0</v>
      </c>
      <c r="P83" s="8">
        <f t="shared" si="6"/>
        <v>0</v>
      </c>
      <c r="Q83" s="87">
        <f>COUNTIF(P83:P88,"&gt;0")/COUNT(P83:P88)</f>
        <v>0.16666666666666666</v>
      </c>
      <c r="S83" s="86">
        <v>0</v>
      </c>
      <c r="T83" s="8">
        <f t="shared" si="7"/>
        <v>0</v>
      </c>
      <c r="Z83" s="91"/>
    </row>
    <row r="84" spans="4:26">
      <c r="D84" s="86"/>
      <c r="G84" s="8" t="s">
        <v>33</v>
      </c>
      <c r="H84" s="8">
        <v>9</v>
      </c>
      <c r="K84" s="87"/>
      <c r="L84" s="9"/>
      <c r="O84" s="90"/>
      <c r="P84" s="8">
        <f t="shared" si="6"/>
        <v>1</v>
      </c>
      <c r="Q84" s="87"/>
      <c r="S84" s="86"/>
      <c r="T84" s="8">
        <f t="shared" si="7"/>
        <v>0</v>
      </c>
      <c r="Z84" s="91"/>
    </row>
    <row r="85" spans="4:26">
      <c r="D85" s="86"/>
      <c r="G85" s="8" t="s">
        <v>34</v>
      </c>
      <c r="H85" s="8">
        <v>0</v>
      </c>
      <c r="K85" s="87"/>
      <c r="L85" s="9"/>
      <c r="O85" s="90"/>
      <c r="P85" s="8">
        <f t="shared" si="6"/>
        <v>0</v>
      </c>
      <c r="Q85" s="87"/>
      <c r="S85" s="86"/>
      <c r="T85" s="8">
        <f t="shared" si="7"/>
        <v>0</v>
      </c>
      <c r="Z85" s="91"/>
    </row>
    <row r="86" spans="4:26">
      <c r="D86" s="86"/>
      <c r="G86" s="8" t="s">
        <v>35</v>
      </c>
      <c r="H86" s="8">
        <v>0</v>
      </c>
      <c r="K86" s="87"/>
      <c r="L86" s="9"/>
      <c r="O86" s="90"/>
      <c r="P86" s="8">
        <f t="shared" si="6"/>
        <v>0</v>
      </c>
      <c r="Q86" s="87"/>
      <c r="S86" s="86"/>
      <c r="T86" s="8">
        <f t="shared" si="7"/>
        <v>0</v>
      </c>
      <c r="Z86" s="91"/>
    </row>
    <row r="87" spans="4:26">
      <c r="D87" s="86"/>
      <c r="G87" s="8" t="s">
        <v>36</v>
      </c>
      <c r="H87" s="8">
        <v>0</v>
      </c>
      <c r="K87" s="87"/>
      <c r="L87" s="9"/>
      <c r="O87" s="90"/>
      <c r="P87" s="8">
        <f t="shared" si="6"/>
        <v>0</v>
      </c>
      <c r="Q87" s="87"/>
      <c r="S87" s="86"/>
      <c r="T87" s="8">
        <f t="shared" si="7"/>
        <v>0</v>
      </c>
      <c r="Z87" s="91"/>
    </row>
    <row r="88" spans="4:26">
      <c r="D88" s="86"/>
      <c r="G88" s="8" t="s">
        <v>44</v>
      </c>
      <c r="H88" s="8">
        <v>0</v>
      </c>
      <c r="K88" s="87"/>
      <c r="L88" s="9"/>
      <c r="O88" s="90"/>
      <c r="P88" s="8">
        <f t="shared" si="6"/>
        <v>0</v>
      </c>
      <c r="Q88" s="87"/>
      <c r="S88" s="86"/>
      <c r="T88" s="8">
        <f t="shared" si="7"/>
        <v>0</v>
      </c>
      <c r="Z88" s="91"/>
    </row>
    <row r="89" spans="4:26" ht="28">
      <c r="D89" s="8" t="s">
        <v>71</v>
      </c>
      <c r="E89" s="7">
        <v>13</v>
      </c>
      <c r="F89" s="7" t="s">
        <v>164</v>
      </c>
      <c r="G89" s="8" t="s">
        <v>32</v>
      </c>
      <c r="H89" s="8">
        <v>0</v>
      </c>
      <c r="K89" s="87">
        <f>COUNTIF(H89:H93,"&gt;0")/COUNT(H89:H93)</f>
        <v>0</v>
      </c>
      <c r="L89" s="9"/>
      <c r="M89" s="8">
        <v>2</v>
      </c>
      <c r="O89" s="87">
        <f>COUNTIF(M89:M93,"&gt;0")/COUNT(M89:M93)</f>
        <v>0.6</v>
      </c>
      <c r="P89" s="8">
        <f t="shared" si="6"/>
        <v>1</v>
      </c>
      <c r="Q89" s="87">
        <f>COUNTIF(P89:P93,"&gt;0")/COUNT(P89:P93)</f>
        <v>0.6</v>
      </c>
      <c r="S89" s="86">
        <v>0</v>
      </c>
      <c r="T89" s="8">
        <f t="shared" si="7"/>
        <v>0</v>
      </c>
      <c r="Z89" s="91"/>
    </row>
    <row r="90" spans="4:26">
      <c r="E90" s="7"/>
      <c r="F90" s="7"/>
      <c r="G90" s="8" t="s">
        <v>33</v>
      </c>
      <c r="H90" s="8">
        <v>0</v>
      </c>
      <c r="K90" s="87"/>
      <c r="L90" s="9"/>
      <c r="M90" s="8">
        <v>9</v>
      </c>
      <c r="O90" s="87"/>
      <c r="P90" s="8">
        <f t="shared" si="6"/>
        <v>1</v>
      </c>
      <c r="Q90" s="87"/>
      <c r="S90" s="86"/>
      <c r="T90" s="8">
        <f t="shared" si="7"/>
        <v>0</v>
      </c>
      <c r="Z90" s="91"/>
    </row>
    <row r="91" spans="4:26">
      <c r="E91" s="7"/>
      <c r="F91" s="7"/>
      <c r="G91" s="8" t="s">
        <v>34</v>
      </c>
      <c r="H91" s="8">
        <v>0</v>
      </c>
      <c r="K91" s="87"/>
      <c r="L91" s="9"/>
      <c r="M91" s="8">
        <v>0</v>
      </c>
      <c r="O91" s="87"/>
      <c r="P91" s="8">
        <f t="shared" si="6"/>
        <v>0</v>
      </c>
      <c r="Q91" s="87"/>
      <c r="S91" s="86"/>
      <c r="T91" s="8">
        <f t="shared" si="7"/>
        <v>0</v>
      </c>
      <c r="Z91" s="91"/>
    </row>
    <row r="92" spans="4:26">
      <c r="E92" s="7"/>
      <c r="F92" s="7"/>
      <c r="G92" s="8" t="s">
        <v>35</v>
      </c>
      <c r="H92" s="8">
        <v>0</v>
      </c>
      <c r="K92" s="87"/>
      <c r="L92" s="9"/>
      <c r="M92" s="8">
        <v>7</v>
      </c>
      <c r="O92" s="87"/>
      <c r="P92" s="8">
        <f t="shared" si="6"/>
        <v>1</v>
      </c>
      <c r="Q92" s="87"/>
      <c r="S92" s="86"/>
      <c r="T92" s="8">
        <f t="shared" si="7"/>
        <v>0</v>
      </c>
      <c r="Z92" s="91"/>
    </row>
    <row r="93" spans="4:26">
      <c r="E93" s="7"/>
      <c r="F93" s="7"/>
      <c r="G93" s="8" t="s">
        <v>36</v>
      </c>
      <c r="H93" s="8">
        <v>0</v>
      </c>
      <c r="K93" s="87"/>
      <c r="L93" s="9"/>
      <c r="M93" s="8">
        <v>0</v>
      </c>
      <c r="O93" s="87"/>
      <c r="P93" s="8">
        <f t="shared" si="6"/>
        <v>0</v>
      </c>
      <c r="Q93" s="87"/>
      <c r="S93" s="86"/>
      <c r="T93" s="8">
        <f t="shared" si="7"/>
        <v>0</v>
      </c>
      <c r="Z93" s="91"/>
    </row>
    <row r="94" spans="4:26" ht="28">
      <c r="D94" s="86" t="s">
        <v>69</v>
      </c>
      <c r="E94" s="7">
        <v>1</v>
      </c>
      <c r="F94" s="7" t="s">
        <v>165</v>
      </c>
      <c r="G94" s="8" t="s">
        <v>32</v>
      </c>
      <c r="H94" s="8">
        <v>1</v>
      </c>
      <c r="K94" s="87">
        <f>COUNTIF(H94:H98,"&gt;0")/COUNT(H94:H98)</f>
        <v>0.6</v>
      </c>
      <c r="L94" s="9"/>
      <c r="M94" s="8">
        <v>3</v>
      </c>
      <c r="O94" s="87">
        <f>COUNTIF(M94:M98,"&gt;0")/COUNT(M94:M98)</f>
        <v>0.4</v>
      </c>
      <c r="P94" s="8">
        <f t="shared" si="6"/>
        <v>1</v>
      </c>
      <c r="Q94" s="87">
        <f>COUNTIF(P94:P98,"&gt;0")/COUNT(P94:P98)</f>
        <v>0.6</v>
      </c>
      <c r="S94" s="86">
        <v>1</v>
      </c>
      <c r="T94" s="8">
        <f t="shared" si="7"/>
        <v>1</v>
      </c>
      <c r="Z94" s="91"/>
    </row>
    <row r="95" spans="4:26">
      <c r="D95" s="86"/>
      <c r="G95" s="8" t="s">
        <v>33</v>
      </c>
      <c r="H95" s="8">
        <v>0</v>
      </c>
      <c r="K95" s="87"/>
      <c r="L95" s="9"/>
      <c r="M95" s="8">
        <v>0</v>
      </c>
      <c r="O95" s="87"/>
      <c r="P95" s="8">
        <f t="shared" si="6"/>
        <v>0</v>
      </c>
      <c r="Q95" s="87"/>
      <c r="S95" s="86"/>
      <c r="T95" s="8">
        <f t="shared" si="7"/>
        <v>0</v>
      </c>
      <c r="Z95" s="91"/>
    </row>
    <row r="96" spans="4:26">
      <c r="D96" s="86"/>
      <c r="G96" s="8" t="s">
        <v>34</v>
      </c>
      <c r="H96" s="8">
        <v>4</v>
      </c>
      <c r="K96" s="87"/>
      <c r="L96" s="9"/>
      <c r="M96" s="8">
        <v>10</v>
      </c>
      <c r="O96" s="87"/>
      <c r="P96" s="8">
        <f t="shared" si="6"/>
        <v>1</v>
      </c>
      <c r="Q96" s="87"/>
      <c r="S96" s="86"/>
      <c r="T96" s="8">
        <f t="shared" si="7"/>
        <v>0</v>
      </c>
      <c r="Z96" s="91"/>
    </row>
    <row r="97" spans="4:26">
      <c r="D97" s="86"/>
      <c r="G97" s="8" t="s">
        <v>35</v>
      </c>
      <c r="H97" s="8">
        <v>0</v>
      </c>
      <c r="K97" s="87"/>
      <c r="L97" s="9"/>
      <c r="M97" s="8">
        <v>0</v>
      </c>
      <c r="O97" s="87"/>
      <c r="P97" s="8">
        <f t="shared" si="6"/>
        <v>0</v>
      </c>
      <c r="Q97" s="87"/>
      <c r="S97" s="86"/>
      <c r="T97" s="8">
        <f t="shared" si="7"/>
        <v>0</v>
      </c>
      <c r="Z97" s="91"/>
    </row>
    <row r="98" spans="4:26">
      <c r="D98" s="86"/>
      <c r="G98" s="8" t="s">
        <v>166</v>
      </c>
      <c r="H98" s="8">
        <v>7</v>
      </c>
      <c r="K98" s="87"/>
      <c r="L98" s="9"/>
      <c r="M98" s="8">
        <v>0</v>
      </c>
      <c r="O98" s="87"/>
      <c r="P98" s="8">
        <f t="shared" si="6"/>
        <v>1</v>
      </c>
      <c r="Q98" s="87"/>
      <c r="S98" s="86"/>
      <c r="T98" s="8">
        <f t="shared" si="7"/>
        <v>0</v>
      </c>
      <c r="Z98" s="91"/>
    </row>
    <row r="99" spans="4:26">
      <c r="D99" s="8" t="s">
        <v>167</v>
      </c>
      <c r="E99" s="8">
        <v>8</v>
      </c>
      <c r="F99" s="8" t="s">
        <v>168</v>
      </c>
      <c r="G99" s="8" t="s">
        <v>32</v>
      </c>
      <c r="H99" s="8">
        <v>0</v>
      </c>
      <c r="K99" s="87">
        <f>COUNTIF(H99:H102,"&gt;0")/COUNT(H99:H102)</f>
        <v>0</v>
      </c>
      <c r="L99" s="9"/>
      <c r="M99" s="8">
        <v>2</v>
      </c>
      <c r="O99" s="87">
        <f>COUNTIF(M99:M102,"&gt;0")/COUNT(M99:M102)</f>
        <v>1</v>
      </c>
      <c r="P99" s="8">
        <f t="shared" si="6"/>
        <v>1</v>
      </c>
      <c r="Q99" s="87">
        <f>COUNTIF(P99:P102,"&gt;0")/COUNT(P99:P102)</f>
        <v>1</v>
      </c>
      <c r="S99" s="86">
        <v>1</v>
      </c>
      <c r="T99" s="8">
        <f t="shared" si="7"/>
        <v>8</v>
      </c>
      <c r="Z99" s="91"/>
    </row>
    <row r="100" spans="4:26">
      <c r="G100" s="8" t="s">
        <v>33</v>
      </c>
      <c r="H100" s="8">
        <v>0</v>
      </c>
      <c r="K100" s="87"/>
      <c r="L100" s="9"/>
      <c r="M100" s="8">
        <v>2</v>
      </c>
      <c r="O100" s="87"/>
      <c r="P100" s="8">
        <f t="shared" si="6"/>
        <v>1</v>
      </c>
      <c r="Q100" s="87"/>
      <c r="S100" s="86"/>
      <c r="T100" s="8">
        <f t="shared" si="7"/>
        <v>0</v>
      </c>
      <c r="Z100" s="91"/>
    </row>
    <row r="101" spans="4:26">
      <c r="G101" s="8" t="s">
        <v>34</v>
      </c>
      <c r="H101" s="8">
        <v>0</v>
      </c>
      <c r="K101" s="87"/>
      <c r="L101" s="9"/>
      <c r="M101" s="8">
        <v>4</v>
      </c>
      <c r="O101" s="87"/>
      <c r="P101" s="8">
        <f t="shared" si="6"/>
        <v>1</v>
      </c>
      <c r="Q101" s="87"/>
      <c r="S101" s="86"/>
      <c r="T101" s="8">
        <f t="shared" si="7"/>
        <v>0</v>
      </c>
      <c r="Z101" s="91"/>
    </row>
    <row r="102" spans="4:26">
      <c r="G102" s="8" t="s">
        <v>35</v>
      </c>
      <c r="H102" s="8">
        <v>0</v>
      </c>
      <c r="K102" s="87"/>
      <c r="L102" s="9"/>
      <c r="M102" s="8">
        <v>1</v>
      </c>
      <c r="O102" s="87"/>
      <c r="P102" s="8">
        <f t="shared" si="6"/>
        <v>1</v>
      </c>
      <c r="Q102" s="87"/>
      <c r="S102" s="86"/>
      <c r="T102" s="8">
        <f t="shared" si="7"/>
        <v>0</v>
      </c>
      <c r="Z102" s="91"/>
    </row>
    <row r="103" spans="4:26">
      <c r="D103" s="86" t="s">
        <v>87</v>
      </c>
      <c r="E103" s="8">
        <v>5</v>
      </c>
      <c r="F103" s="8" t="s">
        <v>169</v>
      </c>
      <c r="G103" s="8" t="s">
        <v>32</v>
      </c>
      <c r="H103" s="8">
        <v>0</v>
      </c>
      <c r="K103" s="87">
        <v>0.67</v>
      </c>
      <c r="L103" s="9"/>
      <c r="M103" s="8">
        <v>1</v>
      </c>
      <c r="O103" s="87">
        <f>COUNTIF(M103:M105,"&gt;0")/COUNT(M103:M105)</f>
        <v>1</v>
      </c>
      <c r="P103" s="8">
        <f t="shared" si="6"/>
        <v>1</v>
      </c>
      <c r="Q103" s="87">
        <f>COUNTIF(P103:P105,"&gt;0")/COUNT(P103:P105)</f>
        <v>1</v>
      </c>
      <c r="S103" s="86">
        <v>1</v>
      </c>
      <c r="T103" s="8">
        <f t="shared" si="7"/>
        <v>5</v>
      </c>
      <c r="Z103" s="91"/>
    </row>
    <row r="104" spans="4:26">
      <c r="D104" s="86"/>
      <c r="G104" s="8" t="s">
        <v>33</v>
      </c>
      <c r="H104" s="8">
        <v>2</v>
      </c>
      <c r="K104" s="87"/>
      <c r="L104" s="9"/>
      <c r="M104" s="8">
        <v>6</v>
      </c>
      <c r="O104" s="87"/>
      <c r="P104" s="8">
        <f t="shared" si="6"/>
        <v>1</v>
      </c>
      <c r="Q104" s="87"/>
      <c r="S104" s="86"/>
      <c r="T104" s="8">
        <f t="shared" si="7"/>
        <v>0</v>
      </c>
      <c r="Z104" s="91"/>
    </row>
    <row r="105" spans="4:26">
      <c r="D105" s="86"/>
      <c r="G105" s="8" t="s">
        <v>34</v>
      </c>
      <c r="H105" s="8">
        <v>1</v>
      </c>
      <c r="K105" s="87"/>
      <c r="L105" s="9"/>
      <c r="M105" s="8">
        <v>1</v>
      </c>
      <c r="O105" s="87"/>
      <c r="P105" s="8">
        <f t="shared" si="6"/>
        <v>1</v>
      </c>
      <c r="Q105" s="87"/>
      <c r="S105" s="86"/>
      <c r="T105" s="8">
        <f t="shared" si="7"/>
        <v>0</v>
      </c>
      <c r="Z105" s="91"/>
    </row>
    <row r="106" spans="4:26" ht="28">
      <c r="D106" s="8" t="s">
        <v>89</v>
      </c>
      <c r="E106" s="7">
        <v>8</v>
      </c>
      <c r="F106" s="7" t="s">
        <v>137</v>
      </c>
      <c r="G106" s="8" t="s">
        <v>32</v>
      </c>
      <c r="H106" s="8">
        <v>0</v>
      </c>
      <c r="K106" s="87">
        <f>COUNTIF(H106:H111,"&gt;0")/COUNT(H106:H111)</f>
        <v>0.66666666666666663</v>
      </c>
      <c r="L106" s="9"/>
      <c r="M106" s="8">
        <v>0</v>
      </c>
      <c r="O106" s="87">
        <f>COUNTIF(M106:M111,"&gt;0")/COUNT(M106:M111)</f>
        <v>0.66666666666666663</v>
      </c>
      <c r="P106" s="8">
        <f t="shared" si="6"/>
        <v>0</v>
      </c>
      <c r="Q106" s="87">
        <f>COUNTIF(P106:P111,"&gt;0")/COUNT(P106:P111)</f>
        <v>0.83333333333333337</v>
      </c>
      <c r="S106" s="86">
        <v>1</v>
      </c>
      <c r="T106" s="8">
        <f t="shared" si="7"/>
        <v>8</v>
      </c>
      <c r="Z106" s="91"/>
    </row>
    <row r="107" spans="4:26">
      <c r="G107" s="8" t="s">
        <v>33</v>
      </c>
      <c r="H107" s="8">
        <v>0</v>
      </c>
      <c r="K107" s="87"/>
      <c r="L107" s="9"/>
      <c r="M107" s="8">
        <v>2</v>
      </c>
      <c r="O107" s="87"/>
      <c r="P107" s="8">
        <f t="shared" si="6"/>
        <v>1</v>
      </c>
      <c r="Q107" s="87"/>
      <c r="S107" s="86"/>
      <c r="T107" s="8">
        <f t="shared" si="7"/>
        <v>0</v>
      </c>
      <c r="Z107" s="91"/>
    </row>
    <row r="108" spans="4:26">
      <c r="G108" s="8" t="s">
        <v>34</v>
      </c>
      <c r="H108" s="8">
        <v>2</v>
      </c>
      <c r="K108" s="87"/>
      <c r="L108" s="9"/>
      <c r="M108" s="8">
        <v>1</v>
      </c>
      <c r="O108" s="87"/>
      <c r="P108" s="8">
        <f t="shared" si="6"/>
        <v>1</v>
      </c>
      <c r="Q108" s="87"/>
      <c r="S108" s="86"/>
      <c r="T108" s="8">
        <f t="shared" si="7"/>
        <v>0</v>
      </c>
      <c r="Z108" s="91"/>
    </row>
    <row r="109" spans="4:26">
      <c r="G109" s="8" t="s">
        <v>35</v>
      </c>
      <c r="H109" s="8">
        <v>2</v>
      </c>
      <c r="K109" s="87"/>
      <c r="L109" s="9"/>
      <c r="M109" s="8">
        <v>0</v>
      </c>
      <c r="O109" s="87"/>
      <c r="P109" s="8">
        <f t="shared" si="6"/>
        <v>1</v>
      </c>
      <c r="Q109" s="87"/>
      <c r="S109" s="86"/>
      <c r="T109" s="8">
        <f t="shared" si="7"/>
        <v>0</v>
      </c>
      <c r="Z109" s="91"/>
    </row>
    <row r="110" spans="4:26">
      <c r="G110" s="8" t="s">
        <v>36</v>
      </c>
      <c r="H110" s="8">
        <v>2</v>
      </c>
      <c r="K110" s="87"/>
      <c r="L110" s="9"/>
      <c r="M110" s="8">
        <v>3</v>
      </c>
      <c r="O110" s="87"/>
      <c r="P110" s="8">
        <f t="shared" si="6"/>
        <v>1</v>
      </c>
      <c r="Q110" s="87"/>
      <c r="S110" s="86"/>
      <c r="T110" s="8">
        <f t="shared" si="7"/>
        <v>0</v>
      </c>
      <c r="Z110" s="91"/>
    </row>
    <row r="111" spans="4:26">
      <c r="G111" s="8" t="s">
        <v>44</v>
      </c>
      <c r="H111" s="8">
        <v>4</v>
      </c>
      <c r="K111" s="87"/>
      <c r="L111" s="9"/>
      <c r="M111" s="8">
        <v>1</v>
      </c>
      <c r="O111" s="87"/>
      <c r="P111" s="8">
        <f t="shared" ref="P111:P120" si="8">IF(OR(H111&gt;0, M111&gt;0),1,0)</f>
        <v>1</v>
      </c>
      <c r="Q111" s="87"/>
      <c r="S111" s="86"/>
      <c r="T111" s="8">
        <f t="shared" ref="T111:T120" si="9">IF(S111&gt;0,E111,0)</f>
        <v>0</v>
      </c>
      <c r="Z111" s="91"/>
    </row>
    <row r="112" spans="4:26">
      <c r="D112" s="86" t="s">
        <v>91</v>
      </c>
      <c r="E112" s="8">
        <v>5</v>
      </c>
      <c r="F112" s="8" t="s">
        <v>170</v>
      </c>
      <c r="G112" s="8" t="s">
        <v>32</v>
      </c>
      <c r="H112" s="8">
        <v>3</v>
      </c>
      <c r="K112" s="87">
        <f>COUNTIF(H112:H115,"&gt;0")/COUNT(H112:H115)</f>
        <v>0.5</v>
      </c>
      <c r="L112" s="9"/>
      <c r="M112" s="8">
        <v>1</v>
      </c>
      <c r="O112" s="87">
        <f>COUNTIF(M112:M115,"&gt;0")/COUNT(M112:M115)</f>
        <v>1</v>
      </c>
      <c r="P112" s="8">
        <f t="shared" si="8"/>
        <v>1</v>
      </c>
      <c r="Q112" s="87">
        <f>COUNTIF(P112:P115,"&gt;0")/COUNT(P112:P115)</f>
        <v>1</v>
      </c>
      <c r="S112" s="8">
        <v>1</v>
      </c>
      <c r="T112" s="8">
        <f t="shared" si="9"/>
        <v>5</v>
      </c>
      <c r="Z112" s="91"/>
    </row>
    <row r="113" spans="1:26">
      <c r="D113" s="86"/>
      <c r="G113" s="8" t="s">
        <v>33</v>
      </c>
      <c r="H113" s="8">
        <v>3</v>
      </c>
      <c r="K113" s="87"/>
      <c r="L113" s="9"/>
      <c r="M113" s="8">
        <v>2</v>
      </c>
      <c r="O113" s="87"/>
      <c r="P113" s="8">
        <f t="shared" si="8"/>
        <v>1</v>
      </c>
      <c r="Q113" s="87"/>
      <c r="T113" s="8">
        <f t="shared" si="9"/>
        <v>0</v>
      </c>
      <c r="Z113" s="91"/>
    </row>
    <row r="114" spans="1:26">
      <c r="D114" s="86"/>
      <c r="G114" s="8" t="s">
        <v>34</v>
      </c>
      <c r="H114" s="8">
        <v>0</v>
      </c>
      <c r="K114" s="87"/>
      <c r="L114" s="9"/>
      <c r="M114" s="8">
        <v>1</v>
      </c>
      <c r="O114" s="87"/>
      <c r="P114" s="8">
        <f t="shared" si="8"/>
        <v>1</v>
      </c>
      <c r="Q114" s="87"/>
      <c r="T114" s="8">
        <f t="shared" si="9"/>
        <v>0</v>
      </c>
      <c r="Z114" s="91"/>
    </row>
    <row r="115" spans="1:26">
      <c r="D115" s="86"/>
      <c r="G115" s="8" t="s">
        <v>35</v>
      </c>
      <c r="H115" s="8">
        <v>0</v>
      </c>
      <c r="K115" s="87"/>
      <c r="L115" s="9"/>
      <c r="M115" s="8">
        <v>1</v>
      </c>
      <c r="O115" s="87"/>
      <c r="P115" s="8">
        <f t="shared" si="8"/>
        <v>1</v>
      </c>
      <c r="Q115" s="87"/>
      <c r="T115" s="8">
        <f t="shared" si="9"/>
        <v>0</v>
      </c>
      <c r="Z115" s="91"/>
    </row>
    <row r="116" spans="1:26">
      <c r="D116" s="86" t="s">
        <v>171</v>
      </c>
      <c r="E116" s="8">
        <v>3</v>
      </c>
      <c r="F116" s="8" t="s">
        <v>172</v>
      </c>
      <c r="G116" s="8" t="s">
        <v>32</v>
      </c>
      <c r="H116" s="8">
        <v>1</v>
      </c>
      <c r="K116" s="87">
        <f>COUNTIF(H116:H119,"&gt;0")/COUNT(H116:H119)</f>
        <v>0.75</v>
      </c>
      <c r="L116" s="9"/>
      <c r="M116" s="8">
        <v>2</v>
      </c>
      <c r="O116" s="87">
        <f>COUNTIF(M116:M119,"&gt;0")/COUNT(M116:M119)</f>
        <v>0.75</v>
      </c>
      <c r="P116" s="8">
        <f t="shared" si="8"/>
        <v>1</v>
      </c>
      <c r="Q116" s="87">
        <f>COUNTIF(P116:P119,"&gt;0")/COUNT(P116:P119)</f>
        <v>1</v>
      </c>
      <c r="S116" s="86">
        <v>1</v>
      </c>
      <c r="T116" s="8">
        <f t="shared" si="9"/>
        <v>3</v>
      </c>
      <c r="Z116" s="91"/>
    </row>
    <row r="117" spans="1:26">
      <c r="D117" s="86"/>
      <c r="G117" s="8" t="s">
        <v>33</v>
      </c>
      <c r="H117" s="8">
        <v>5</v>
      </c>
      <c r="K117" s="87"/>
      <c r="L117" s="9"/>
      <c r="M117" s="8">
        <v>4</v>
      </c>
      <c r="O117" s="87"/>
      <c r="P117" s="8">
        <f t="shared" si="8"/>
        <v>1</v>
      </c>
      <c r="Q117" s="87"/>
      <c r="S117" s="86"/>
      <c r="T117" s="8">
        <f t="shared" si="9"/>
        <v>0</v>
      </c>
      <c r="Z117" s="91"/>
    </row>
    <row r="118" spans="1:26">
      <c r="D118" s="86"/>
      <c r="G118" s="8" t="s">
        <v>34</v>
      </c>
      <c r="H118" s="8">
        <v>0</v>
      </c>
      <c r="K118" s="87"/>
      <c r="L118" s="9"/>
      <c r="M118" s="8">
        <v>1</v>
      </c>
      <c r="O118" s="87"/>
      <c r="P118" s="8">
        <f t="shared" si="8"/>
        <v>1</v>
      </c>
      <c r="Q118" s="87"/>
      <c r="S118" s="86"/>
      <c r="T118" s="8">
        <f t="shared" si="9"/>
        <v>0</v>
      </c>
      <c r="Z118" s="91"/>
    </row>
    <row r="119" spans="1:26">
      <c r="D119" s="86"/>
      <c r="G119" s="8" t="s">
        <v>35</v>
      </c>
      <c r="H119" s="8">
        <v>2</v>
      </c>
      <c r="K119" s="87"/>
      <c r="L119" s="9"/>
      <c r="M119" s="8">
        <v>0</v>
      </c>
      <c r="O119" s="87"/>
      <c r="P119" s="8">
        <f t="shared" si="8"/>
        <v>1</v>
      </c>
      <c r="Q119" s="87"/>
      <c r="S119" s="86"/>
      <c r="T119" s="8">
        <f t="shared" si="9"/>
        <v>0</v>
      </c>
      <c r="Z119" s="91"/>
    </row>
    <row r="120" spans="1:26" ht="57" customHeight="1">
      <c r="D120" s="8" t="s">
        <v>173</v>
      </c>
      <c r="E120" s="8">
        <v>3</v>
      </c>
      <c r="F120" s="8" t="s">
        <v>174</v>
      </c>
      <c r="K120" s="9"/>
      <c r="L120" s="9"/>
      <c r="O120" s="9"/>
      <c r="P120" s="8">
        <f t="shared" si="8"/>
        <v>0</v>
      </c>
      <c r="Q120" s="9"/>
      <c r="R120" s="7" t="s">
        <v>175</v>
      </c>
      <c r="S120" s="8">
        <v>0</v>
      </c>
      <c r="T120" s="8">
        <f t="shared" si="9"/>
        <v>0</v>
      </c>
      <c r="Z120" s="91"/>
    </row>
    <row r="121" spans="1:26" ht="57" customHeight="1">
      <c r="E121" s="17">
        <f>SUM(E47:E120)</f>
        <v>67</v>
      </c>
      <c r="H121" s="17">
        <f>SUM(H47:H120)</f>
        <v>87</v>
      </c>
      <c r="J121" s="17" t="s">
        <v>39</v>
      </c>
      <c r="K121" s="19">
        <f>AVERAGEA(K47:K119)</f>
        <v>0.41775510204081634</v>
      </c>
      <c r="L121" s="19">
        <f>SUMPRODUCT(K47:K120, E47:E120) / SUM( E47:E120)</f>
        <v>0.32260127931769722</v>
      </c>
      <c r="M121" s="17">
        <f>SUM(M47:M120)</f>
        <v>95</v>
      </c>
      <c r="N121" s="20"/>
      <c r="O121" s="28">
        <f>AVERAGE(O47:O119)</f>
        <v>0.58690476190476193</v>
      </c>
      <c r="Q121" s="19">
        <f>AVERAGEA(Q47:Q119)</f>
        <v>0.70204081632653048</v>
      </c>
      <c r="R121" s="17"/>
      <c r="S121" s="17">
        <f>SUM(S47:S119)/COUNTA(S47:S119)</f>
        <v>0.7857142857142857</v>
      </c>
      <c r="T121" s="17">
        <f>SUM(T47:T120)</f>
        <v>37.5</v>
      </c>
      <c r="U121" s="17">
        <f>SUMPRODUCT(S47:S119, E47:E119) / SUM( E47:E119)</f>
        <v>0.5859375</v>
      </c>
      <c r="V121" s="17">
        <v>0</v>
      </c>
      <c r="W121" s="17">
        <f>E121-T121</f>
        <v>29.5</v>
      </c>
      <c r="X121" s="17">
        <v>1</v>
      </c>
      <c r="Y121" s="17">
        <v>0</v>
      </c>
      <c r="Z121" s="5"/>
    </row>
    <row r="122" spans="1:26" ht="42">
      <c r="A122" s="8">
        <v>5</v>
      </c>
      <c r="B122" s="8" t="s">
        <v>176</v>
      </c>
      <c r="C122" s="7" t="s">
        <v>177</v>
      </c>
      <c r="D122" s="4" t="s">
        <v>71</v>
      </c>
      <c r="E122" s="7">
        <v>5</v>
      </c>
      <c r="F122" s="7" t="s">
        <v>164</v>
      </c>
      <c r="G122" s="8" t="s">
        <v>178</v>
      </c>
      <c r="H122" s="8">
        <v>0</v>
      </c>
      <c r="K122" s="9">
        <f>COUNTIF(H122:H122,"&gt;0")/COUNT(H122:H122)</f>
        <v>0</v>
      </c>
      <c r="L122" s="9"/>
      <c r="M122" s="8">
        <v>0</v>
      </c>
      <c r="O122" s="9">
        <f>COUNTIF(M122:M122,"&gt;0")/COUNT(M122:M122)</f>
        <v>0</v>
      </c>
      <c r="P122" s="8">
        <f t="shared" ref="P122:P160" si="10">IF(OR(H122&gt;0, M122&gt;0),1,0)</f>
        <v>0</v>
      </c>
      <c r="Q122" s="9">
        <f>COUNTIF(P122:P122,"&gt;0")/COUNT(P122:P122)</f>
        <v>0</v>
      </c>
      <c r="S122" s="8">
        <v>1</v>
      </c>
      <c r="T122" s="8">
        <f t="shared" ref="T122:T160" si="11">IF(S122&gt;0,E122,0)</f>
        <v>5</v>
      </c>
      <c r="Z122" s="86" t="s">
        <v>30</v>
      </c>
    </row>
    <row r="123" spans="1:26" ht="28">
      <c r="D123" s="89" t="s">
        <v>63</v>
      </c>
      <c r="E123" s="7">
        <v>2</v>
      </c>
      <c r="F123" s="7" t="s">
        <v>162</v>
      </c>
      <c r="G123" s="8" t="s">
        <v>32</v>
      </c>
      <c r="H123" s="8">
        <v>0</v>
      </c>
      <c r="K123" s="87">
        <f>COUNTIF(H123:H128,"&gt;0")/COUNT(H123:H128)</f>
        <v>0.16666666666666666</v>
      </c>
      <c r="L123" s="9"/>
      <c r="M123" s="8">
        <v>1</v>
      </c>
      <c r="O123" s="87">
        <f>COUNTIF(M123:M128,"&gt;0")/COUNT(M123:M128)</f>
        <v>1</v>
      </c>
      <c r="P123" s="8">
        <f t="shared" si="10"/>
        <v>1</v>
      </c>
      <c r="Q123" s="87">
        <f>COUNTIF(P123:P128,"&gt;0")/COUNT(P123:P128)</f>
        <v>1</v>
      </c>
      <c r="R123" s="86"/>
      <c r="S123" s="86">
        <v>1</v>
      </c>
      <c r="T123" s="8">
        <f t="shared" si="11"/>
        <v>2</v>
      </c>
      <c r="Z123" s="86"/>
    </row>
    <row r="124" spans="1:26">
      <c r="D124" s="89"/>
      <c r="G124" s="8" t="s">
        <v>33</v>
      </c>
      <c r="H124" s="8">
        <v>8</v>
      </c>
      <c r="K124" s="87"/>
      <c r="L124" s="9"/>
      <c r="M124" s="8">
        <v>13</v>
      </c>
      <c r="O124" s="87"/>
      <c r="P124" s="8">
        <f t="shared" si="10"/>
        <v>1</v>
      </c>
      <c r="Q124" s="87"/>
      <c r="R124" s="86"/>
      <c r="S124" s="86"/>
      <c r="T124" s="8">
        <f t="shared" si="11"/>
        <v>0</v>
      </c>
      <c r="Z124" s="86"/>
    </row>
    <row r="125" spans="1:26">
      <c r="D125" s="89"/>
      <c r="G125" s="8" t="s">
        <v>34</v>
      </c>
      <c r="H125" s="8">
        <v>0</v>
      </c>
      <c r="K125" s="87"/>
      <c r="L125" s="9"/>
      <c r="M125" s="8">
        <v>1</v>
      </c>
      <c r="O125" s="87"/>
      <c r="P125" s="8">
        <f t="shared" si="10"/>
        <v>1</v>
      </c>
      <c r="Q125" s="87"/>
      <c r="R125" s="86"/>
      <c r="S125" s="86"/>
      <c r="T125" s="8">
        <f t="shared" si="11"/>
        <v>0</v>
      </c>
      <c r="Z125" s="86"/>
    </row>
    <row r="126" spans="1:26">
      <c r="D126" s="89"/>
      <c r="G126" s="8" t="s">
        <v>35</v>
      </c>
      <c r="H126" s="8">
        <v>0</v>
      </c>
      <c r="K126" s="87"/>
      <c r="L126" s="9"/>
      <c r="M126" s="8">
        <v>1</v>
      </c>
      <c r="O126" s="87"/>
      <c r="P126" s="8">
        <f t="shared" si="10"/>
        <v>1</v>
      </c>
      <c r="Q126" s="87"/>
      <c r="R126" s="86"/>
      <c r="S126" s="86"/>
      <c r="T126" s="8">
        <f t="shared" si="11"/>
        <v>0</v>
      </c>
      <c r="Z126" s="86"/>
    </row>
    <row r="127" spans="1:26">
      <c r="D127" s="89"/>
      <c r="G127" s="8" t="s">
        <v>36</v>
      </c>
      <c r="H127" s="8">
        <v>0</v>
      </c>
      <c r="K127" s="87"/>
      <c r="L127" s="9"/>
      <c r="M127" s="8">
        <v>7</v>
      </c>
      <c r="O127" s="87"/>
      <c r="P127" s="8">
        <f t="shared" si="10"/>
        <v>1</v>
      </c>
      <c r="Q127" s="87"/>
      <c r="R127" s="86"/>
      <c r="S127" s="86"/>
      <c r="T127" s="8">
        <f t="shared" si="11"/>
        <v>0</v>
      </c>
      <c r="Z127" s="86"/>
    </row>
    <row r="128" spans="1:26">
      <c r="D128" s="89"/>
      <c r="G128" s="8" t="s">
        <v>44</v>
      </c>
      <c r="H128" s="8">
        <v>0</v>
      </c>
      <c r="K128" s="87"/>
      <c r="L128" s="9"/>
      <c r="M128" s="8">
        <v>1</v>
      </c>
      <c r="O128" s="87"/>
      <c r="P128" s="8">
        <f t="shared" si="10"/>
        <v>1</v>
      </c>
      <c r="Q128" s="87"/>
      <c r="R128" s="86"/>
      <c r="S128" s="86"/>
      <c r="T128" s="8">
        <f t="shared" si="11"/>
        <v>0</v>
      </c>
      <c r="Z128" s="86"/>
    </row>
    <row r="129" spans="4:26" ht="56">
      <c r="D129" s="4" t="s">
        <v>173</v>
      </c>
      <c r="E129" s="7">
        <v>5</v>
      </c>
      <c r="F129" s="7" t="s">
        <v>179</v>
      </c>
      <c r="K129" s="9"/>
      <c r="L129" s="9"/>
      <c r="O129" s="9"/>
      <c r="P129" s="8">
        <f t="shared" si="10"/>
        <v>0</v>
      </c>
      <c r="Q129" s="9"/>
      <c r="R129" s="34"/>
      <c r="T129" s="8">
        <f t="shared" si="11"/>
        <v>0</v>
      </c>
      <c r="Z129" s="86"/>
    </row>
    <row r="130" spans="4:26">
      <c r="D130" s="8" t="s">
        <v>180</v>
      </c>
      <c r="E130" s="8">
        <v>5</v>
      </c>
      <c r="F130" s="8" t="s">
        <v>181</v>
      </c>
      <c r="G130" s="8" t="s">
        <v>32</v>
      </c>
      <c r="H130" s="8">
        <v>3</v>
      </c>
      <c r="K130" s="87">
        <f>COUNTIF(H130:H136,"&gt;0")/COUNT(H130:H136)</f>
        <v>0.2857142857142857</v>
      </c>
      <c r="L130" s="9"/>
      <c r="M130" s="86">
        <v>0</v>
      </c>
      <c r="N130" s="86" t="s">
        <v>182</v>
      </c>
      <c r="O130" s="87">
        <f>COUNTIF(M130:M136,"&gt;0")/COUNT(M130:M136)</f>
        <v>0</v>
      </c>
      <c r="P130" s="8">
        <f t="shared" si="10"/>
        <v>1</v>
      </c>
      <c r="Q130" s="87">
        <f>COUNTIF(P130:P136,"&gt;0")/COUNT(P130:P136)</f>
        <v>0.2857142857142857</v>
      </c>
      <c r="S130" s="86">
        <v>0</v>
      </c>
      <c r="T130" s="8">
        <f t="shared" si="11"/>
        <v>0</v>
      </c>
      <c r="Z130" s="86"/>
    </row>
    <row r="131" spans="4:26">
      <c r="G131" s="8" t="s">
        <v>33</v>
      </c>
      <c r="H131" s="8">
        <v>0</v>
      </c>
      <c r="K131" s="87"/>
      <c r="L131" s="9"/>
      <c r="M131" s="86"/>
      <c r="N131" s="86"/>
      <c r="O131" s="87"/>
      <c r="P131" s="8">
        <f t="shared" si="10"/>
        <v>0</v>
      </c>
      <c r="Q131" s="87"/>
      <c r="S131" s="86"/>
      <c r="T131" s="8">
        <f t="shared" si="11"/>
        <v>0</v>
      </c>
      <c r="Z131" s="86"/>
    </row>
    <row r="132" spans="4:26">
      <c r="G132" s="8" t="s">
        <v>34</v>
      </c>
      <c r="H132" s="8">
        <v>0</v>
      </c>
      <c r="K132" s="87"/>
      <c r="L132" s="9"/>
      <c r="M132" s="86"/>
      <c r="N132" s="86"/>
      <c r="O132" s="87"/>
      <c r="P132" s="8">
        <f t="shared" si="10"/>
        <v>0</v>
      </c>
      <c r="Q132" s="87"/>
      <c r="S132" s="86"/>
      <c r="T132" s="8">
        <f t="shared" si="11"/>
        <v>0</v>
      </c>
      <c r="Z132" s="86"/>
    </row>
    <row r="133" spans="4:26">
      <c r="G133" s="8" t="s">
        <v>35</v>
      </c>
      <c r="H133" s="8">
        <v>0</v>
      </c>
      <c r="K133" s="87"/>
      <c r="L133" s="9"/>
      <c r="M133" s="86"/>
      <c r="N133" s="86"/>
      <c r="O133" s="87"/>
      <c r="P133" s="8">
        <f t="shared" si="10"/>
        <v>0</v>
      </c>
      <c r="Q133" s="87"/>
      <c r="S133" s="86"/>
      <c r="T133" s="8">
        <f t="shared" si="11"/>
        <v>0</v>
      </c>
      <c r="Z133" s="86"/>
    </row>
    <row r="134" spans="4:26">
      <c r="G134" s="8" t="s">
        <v>36</v>
      </c>
      <c r="H134" s="8">
        <v>0</v>
      </c>
      <c r="K134" s="87"/>
      <c r="L134" s="9"/>
      <c r="M134" s="86"/>
      <c r="N134" s="86"/>
      <c r="O134" s="87"/>
      <c r="P134" s="8">
        <f t="shared" si="10"/>
        <v>0</v>
      </c>
      <c r="Q134" s="87"/>
      <c r="S134" s="86"/>
      <c r="T134" s="8">
        <f t="shared" si="11"/>
        <v>0</v>
      </c>
      <c r="Z134" s="86"/>
    </row>
    <row r="135" spans="4:26">
      <c r="G135" s="8" t="s">
        <v>44</v>
      </c>
      <c r="H135" s="8">
        <v>4</v>
      </c>
      <c r="K135" s="87"/>
      <c r="L135" s="9"/>
      <c r="M135" s="86"/>
      <c r="N135" s="86"/>
      <c r="O135" s="87"/>
      <c r="P135" s="8">
        <f t="shared" si="10"/>
        <v>1</v>
      </c>
      <c r="Q135" s="87"/>
      <c r="S135" s="86"/>
      <c r="T135" s="8">
        <f t="shared" si="11"/>
        <v>0</v>
      </c>
      <c r="Z135" s="86"/>
    </row>
    <row r="136" spans="4:26">
      <c r="G136" s="8" t="s">
        <v>45</v>
      </c>
      <c r="H136" s="8">
        <v>0</v>
      </c>
      <c r="K136" s="87"/>
      <c r="L136" s="9"/>
      <c r="M136" s="86"/>
      <c r="N136" s="86"/>
      <c r="O136" s="87"/>
      <c r="P136" s="8">
        <f t="shared" si="10"/>
        <v>0</v>
      </c>
      <c r="Q136" s="87"/>
      <c r="S136" s="86"/>
      <c r="T136" s="8">
        <f t="shared" si="11"/>
        <v>0</v>
      </c>
      <c r="Z136" s="86"/>
    </row>
    <row r="137" spans="4:26" ht="28">
      <c r="D137" s="8" t="s">
        <v>84</v>
      </c>
      <c r="E137" s="8">
        <v>5</v>
      </c>
      <c r="F137" s="7" t="s">
        <v>85</v>
      </c>
      <c r="G137" s="8" t="s">
        <v>32</v>
      </c>
      <c r="H137" s="8">
        <v>0</v>
      </c>
      <c r="K137" s="87">
        <f>COUNTIF(H137:H142,"&gt;0")/COUNT(H137:H142)</f>
        <v>0</v>
      </c>
      <c r="L137" s="9"/>
      <c r="M137" s="8">
        <v>1</v>
      </c>
      <c r="O137" s="87">
        <f>COUNTIF(M137:M142,"&gt;0")/COUNT(M137:M142)</f>
        <v>1</v>
      </c>
      <c r="P137" s="8">
        <f t="shared" si="10"/>
        <v>1</v>
      </c>
      <c r="Q137" s="87">
        <f>COUNTIF(P137:P142,"&gt;0")/COUNT(P137:P142)</f>
        <v>1</v>
      </c>
      <c r="S137" s="8">
        <v>1</v>
      </c>
      <c r="T137" s="8">
        <f t="shared" si="11"/>
        <v>5</v>
      </c>
      <c r="Z137" s="86"/>
    </row>
    <row r="138" spans="4:26">
      <c r="F138" s="7"/>
      <c r="G138" s="8" t="s">
        <v>33</v>
      </c>
      <c r="H138" s="8">
        <v>0</v>
      </c>
      <c r="K138" s="87"/>
      <c r="L138" s="9"/>
      <c r="M138" s="8">
        <v>4</v>
      </c>
      <c r="O138" s="87"/>
      <c r="P138" s="8">
        <f t="shared" si="10"/>
        <v>1</v>
      </c>
      <c r="Q138" s="87"/>
      <c r="T138" s="8">
        <f t="shared" si="11"/>
        <v>0</v>
      </c>
      <c r="Z138" s="86"/>
    </row>
    <row r="139" spans="4:26">
      <c r="F139" s="7"/>
      <c r="G139" s="8" t="s">
        <v>34</v>
      </c>
      <c r="H139" s="8">
        <v>0</v>
      </c>
      <c r="K139" s="87"/>
      <c r="L139" s="9"/>
      <c r="M139" s="8">
        <v>2</v>
      </c>
      <c r="O139" s="87"/>
      <c r="P139" s="8">
        <f t="shared" si="10"/>
        <v>1</v>
      </c>
      <c r="Q139" s="87"/>
      <c r="T139" s="8">
        <f t="shared" si="11"/>
        <v>0</v>
      </c>
      <c r="Z139" s="86"/>
    </row>
    <row r="140" spans="4:26">
      <c r="F140" s="7"/>
      <c r="G140" s="8" t="s">
        <v>35</v>
      </c>
      <c r="H140" s="8">
        <v>0</v>
      </c>
      <c r="K140" s="87"/>
      <c r="L140" s="9"/>
      <c r="M140" s="8">
        <v>1</v>
      </c>
      <c r="O140" s="87"/>
      <c r="P140" s="8">
        <f t="shared" si="10"/>
        <v>1</v>
      </c>
      <c r="Q140" s="87"/>
      <c r="T140" s="8">
        <f t="shared" si="11"/>
        <v>0</v>
      </c>
      <c r="Z140" s="86"/>
    </row>
    <row r="141" spans="4:26">
      <c r="F141" s="7"/>
      <c r="G141" s="8" t="s">
        <v>36</v>
      </c>
      <c r="H141" s="8">
        <v>0</v>
      </c>
      <c r="K141" s="87"/>
      <c r="L141" s="9"/>
      <c r="M141" s="8">
        <v>2</v>
      </c>
      <c r="O141" s="87"/>
      <c r="P141" s="8">
        <f t="shared" si="10"/>
        <v>1</v>
      </c>
      <c r="Q141" s="87"/>
      <c r="T141" s="8">
        <f t="shared" si="11"/>
        <v>0</v>
      </c>
      <c r="Z141" s="86"/>
    </row>
    <row r="142" spans="4:26">
      <c r="F142" s="7"/>
      <c r="G142" s="8" t="s">
        <v>44</v>
      </c>
      <c r="H142" s="8">
        <v>0</v>
      </c>
      <c r="K142" s="87"/>
      <c r="L142" s="9"/>
      <c r="M142" s="8">
        <v>2</v>
      </c>
      <c r="O142" s="87"/>
      <c r="P142" s="8">
        <f t="shared" si="10"/>
        <v>1</v>
      </c>
      <c r="Q142" s="87"/>
      <c r="T142" s="8">
        <f t="shared" si="11"/>
        <v>0</v>
      </c>
      <c r="Z142" s="86"/>
    </row>
    <row r="143" spans="4:26">
      <c r="D143" s="8" t="s">
        <v>95</v>
      </c>
      <c r="E143" s="8">
        <v>8</v>
      </c>
      <c r="F143" s="8" t="s">
        <v>183</v>
      </c>
      <c r="G143" s="8" t="s">
        <v>32</v>
      </c>
      <c r="H143" s="8">
        <v>5</v>
      </c>
      <c r="K143" s="87">
        <f>COUNTIF(H143:H148,"&gt;0")/COUNT(H143:H148)</f>
        <v>0.83333333333333337</v>
      </c>
      <c r="L143" s="9"/>
      <c r="M143" s="8">
        <v>2</v>
      </c>
      <c r="O143" s="87">
        <f>COUNTIF(M143:M148,"&gt;0")/COUNT(M143:M148)</f>
        <v>0.66666666666666663</v>
      </c>
      <c r="P143" s="8">
        <f t="shared" si="10"/>
        <v>1</v>
      </c>
      <c r="Q143" s="87">
        <f>COUNTIF(P143:P148,"&gt;0")/COUNT(P143:P148)</f>
        <v>0.83333333333333337</v>
      </c>
      <c r="S143" s="8">
        <v>0</v>
      </c>
      <c r="T143" s="8">
        <f t="shared" si="11"/>
        <v>0</v>
      </c>
      <c r="Z143" s="86"/>
    </row>
    <row r="144" spans="4:26">
      <c r="G144" s="8" t="s">
        <v>33</v>
      </c>
      <c r="H144" s="8">
        <v>6</v>
      </c>
      <c r="K144" s="87"/>
      <c r="L144" s="9"/>
      <c r="M144" s="8">
        <v>0</v>
      </c>
      <c r="O144" s="87"/>
      <c r="P144" s="8">
        <f t="shared" si="10"/>
        <v>1</v>
      </c>
      <c r="Q144" s="87"/>
      <c r="T144" s="8">
        <f t="shared" si="11"/>
        <v>0</v>
      </c>
      <c r="Z144" s="86"/>
    </row>
    <row r="145" spans="4:26">
      <c r="G145" s="8" t="s">
        <v>34</v>
      </c>
      <c r="H145" s="8">
        <v>1</v>
      </c>
      <c r="K145" s="87"/>
      <c r="L145" s="9"/>
      <c r="M145" s="8">
        <v>1</v>
      </c>
      <c r="O145" s="87"/>
      <c r="P145" s="8">
        <f t="shared" si="10"/>
        <v>1</v>
      </c>
      <c r="Q145" s="87"/>
      <c r="T145" s="8">
        <f t="shared" si="11"/>
        <v>0</v>
      </c>
      <c r="Z145" s="86"/>
    </row>
    <row r="146" spans="4:26">
      <c r="G146" s="8" t="s">
        <v>35</v>
      </c>
      <c r="H146" s="8">
        <v>3</v>
      </c>
      <c r="K146" s="87"/>
      <c r="L146" s="9"/>
      <c r="M146" s="8">
        <v>4</v>
      </c>
      <c r="O146" s="87"/>
      <c r="P146" s="8">
        <f t="shared" si="10"/>
        <v>1</v>
      </c>
      <c r="Q146" s="87"/>
      <c r="T146" s="8">
        <f t="shared" si="11"/>
        <v>0</v>
      </c>
      <c r="Z146" s="86"/>
    </row>
    <row r="147" spans="4:26">
      <c r="G147" s="8" t="s">
        <v>36</v>
      </c>
      <c r="H147" s="8">
        <v>1</v>
      </c>
      <c r="K147" s="87"/>
      <c r="L147" s="9"/>
      <c r="M147" s="8">
        <v>3</v>
      </c>
      <c r="O147" s="87"/>
      <c r="P147" s="8">
        <f t="shared" si="10"/>
        <v>1</v>
      </c>
      <c r="Q147" s="87"/>
      <c r="T147" s="8">
        <f t="shared" si="11"/>
        <v>0</v>
      </c>
      <c r="Z147" s="86"/>
    </row>
    <row r="148" spans="4:26">
      <c r="G148" s="8" t="s">
        <v>44</v>
      </c>
      <c r="H148" s="8">
        <v>0</v>
      </c>
      <c r="K148" s="87"/>
      <c r="L148" s="9"/>
      <c r="M148" s="8">
        <v>0</v>
      </c>
      <c r="O148" s="87"/>
      <c r="P148" s="8">
        <f t="shared" si="10"/>
        <v>0</v>
      </c>
      <c r="Q148" s="87"/>
      <c r="T148" s="8">
        <f t="shared" si="11"/>
        <v>0</v>
      </c>
      <c r="Z148" s="86"/>
    </row>
    <row r="149" spans="4:26" ht="28">
      <c r="D149" s="8" t="s">
        <v>93</v>
      </c>
      <c r="E149" s="8">
        <v>8</v>
      </c>
      <c r="F149" s="7" t="s">
        <v>184</v>
      </c>
      <c r="G149" s="8" t="s">
        <v>32</v>
      </c>
      <c r="H149" s="8">
        <v>3</v>
      </c>
      <c r="K149" s="87">
        <f>COUNTIF(H149:H155,"&gt;0")/COUNT(H149:H155)</f>
        <v>0.42857142857142855</v>
      </c>
      <c r="L149" s="9"/>
      <c r="M149" s="8">
        <v>8</v>
      </c>
      <c r="O149" s="87">
        <f>COUNTIF(M149:M155,"&gt;0")/COUNT(M149:M155)</f>
        <v>0.5</v>
      </c>
      <c r="P149" s="8">
        <f t="shared" si="10"/>
        <v>1</v>
      </c>
      <c r="Q149" s="87">
        <f>COUNTIF(P149:P155,"&gt;0")/COUNT(P149:P155)</f>
        <v>0.42857142857142855</v>
      </c>
      <c r="S149" s="86">
        <v>1</v>
      </c>
      <c r="T149" s="8">
        <f t="shared" si="11"/>
        <v>8</v>
      </c>
      <c r="Z149" s="86"/>
    </row>
    <row r="150" spans="4:26">
      <c r="G150" s="8" t="s">
        <v>33</v>
      </c>
      <c r="H150" s="8">
        <v>1</v>
      </c>
      <c r="K150" s="87"/>
      <c r="L150" s="9"/>
      <c r="M150" s="8">
        <v>16</v>
      </c>
      <c r="O150" s="87"/>
      <c r="P150" s="8">
        <f t="shared" si="10"/>
        <v>1</v>
      </c>
      <c r="Q150" s="87"/>
      <c r="S150" s="86"/>
      <c r="T150" s="8">
        <f t="shared" si="11"/>
        <v>0</v>
      </c>
      <c r="Z150" s="86"/>
    </row>
    <row r="151" spans="4:26">
      <c r="G151" s="8" t="s">
        <v>34</v>
      </c>
      <c r="H151" s="8">
        <v>1</v>
      </c>
      <c r="K151" s="87"/>
      <c r="L151" s="9"/>
      <c r="M151" s="8">
        <v>0</v>
      </c>
      <c r="O151" s="87"/>
      <c r="P151" s="8">
        <f t="shared" si="10"/>
        <v>1</v>
      </c>
      <c r="Q151" s="87"/>
      <c r="S151" s="86"/>
      <c r="T151" s="8">
        <f t="shared" si="11"/>
        <v>0</v>
      </c>
      <c r="Z151" s="86"/>
    </row>
    <row r="152" spans="4:26">
      <c r="G152" s="8" t="s">
        <v>35</v>
      </c>
      <c r="H152" s="8">
        <v>0</v>
      </c>
      <c r="K152" s="87"/>
      <c r="L152" s="9"/>
      <c r="M152" s="8">
        <v>0</v>
      </c>
      <c r="O152" s="87"/>
      <c r="P152" s="8">
        <f t="shared" si="10"/>
        <v>0</v>
      </c>
      <c r="Q152" s="87"/>
      <c r="S152" s="86"/>
      <c r="T152" s="8">
        <f t="shared" si="11"/>
        <v>0</v>
      </c>
      <c r="Z152" s="86"/>
    </row>
    <row r="153" spans="4:26">
      <c r="G153" s="8" t="s">
        <v>36</v>
      </c>
      <c r="H153" s="8">
        <v>0</v>
      </c>
      <c r="K153" s="87"/>
      <c r="L153" s="9"/>
      <c r="O153" s="87"/>
      <c r="P153" s="8">
        <f t="shared" si="10"/>
        <v>0</v>
      </c>
      <c r="Q153" s="87"/>
      <c r="S153" s="86"/>
      <c r="T153" s="8">
        <f t="shared" si="11"/>
        <v>0</v>
      </c>
      <c r="Z153" s="86"/>
    </row>
    <row r="154" spans="4:26">
      <c r="G154" s="8" t="s">
        <v>44</v>
      </c>
      <c r="H154" s="8">
        <v>0</v>
      </c>
      <c r="K154" s="87"/>
      <c r="L154" s="9"/>
      <c r="O154" s="87"/>
      <c r="P154" s="8">
        <f t="shared" si="10"/>
        <v>0</v>
      </c>
      <c r="Q154" s="87"/>
      <c r="S154" s="86"/>
      <c r="T154" s="8">
        <f t="shared" si="11"/>
        <v>0</v>
      </c>
      <c r="Z154" s="86"/>
    </row>
    <row r="155" spans="4:26">
      <c r="G155" s="8" t="s">
        <v>45</v>
      </c>
      <c r="H155" s="8">
        <v>0</v>
      </c>
      <c r="K155" s="87"/>
      <c r="L155" s="9"/>
      <c r="O155" s="87"/>
      <c r="P155" s="8">
        <f t="shared" si="10"/>
        <v>0</v>
      </c>
      <c r="Q155" s="87"/>
      <c r="S155" s="86"/>
      <c r="T155" s="8">
        <f t="shared" si="11"/>
        <v>0</v>
      </c>
      <c r="Z155" s="86"/>
    </row>
    <row r="156" spans="4:26">
      <c r="D156" s="8" t="s">
        <v>185</v>
      </c>
      <c r="E156" s="8">
        <v>5</v>
      </c>
      <c r="F156" s="8" t="s">
        <v>186</v>
      </c>
      <c r="G156" s="8" t="s">
        <v>32</v>
      </c>
      <c r="H156" s="8">
        <v>0</v>
      </c>
      <c r="K156" s="87">
        <f>COUNTIF(H156:H160,"&gt;0")/COUNT(H156:H160)</f>
        <v>0.6</v>
      </c>
      <c r="L156" s="9"/>
      <c r="M156" s="8">
        <v>3</v>
      </c>
      <c r="O156" s="87">
        <f>COUNTIF(M156:M160,"&gt;0")/COUNT(M156:M160)</f>
        <v>1</v>
      </c>
      <c r="P156" s="8">
        <f t="shared" si="10"/>
        <v>1</v>
      </c>
      <c r="Q156" s="87">
        <f>COUNTIF(P156:P160,"&gt;0")/COUNT(P156:P160)</f>
        <v>1</v>
      </c>
      <c r="S156" s="86">
        <v>1</v>
      </c>
      <c r="T156" s="8">
        <f t="shared" si="11"/>
        <v>5</v>
      </c>
      <c r="Z156" s="86"/>
    </row>
    <row r="157" spans="4:26">
      <c r="G157" s="8" t="s">
        <v>33</v>
      </c>
      <c r="H157" s="8">
        <v>2</v>
      </c>
      <c r="K157" s="87"/>
      <c r="L157" s="9"/>
      <c r="M157" s="8">
        <v>1</v>
      </c>
      <c r="O157" s="87"/>
      <c r="P157" s="8">
        <f t="shared" si="10"/>
        <v>1</v>
      </c>
      <c r="Q157" s="87"/>
      <c r="S157" s="86"/>
      <c r="T157" s="8">
        <f t="shared" si="11"/>
        <v>0</v>
      </c>
      <c r="Z157" s="86"/>
    </row>
    <row r="158" spans="4:26">
      <c r="G158" s="8" t="s">
        <v>34</v>
      </c>
      <c r="H158" s="8">
        <v>2</v>
      </c>
      <c r="K158" s="87"/>
      <c r="L158" s="9"/>
      <c r="M158" s="8">
        <v>12</v>
      </c>
      <c r="O158" s="87"/>
      <c r="P158" s="8">
        <f t="shared" si="10"/>
        <v>1</v>
      </c>
      <c r="Q158" s="87"/>
      <c r="S158" s="86"/>
      <c r="T158" s="8">
        <f t="shared" si="11"/>
        <v>0</v>
      </c>
      <c r="Z158" s="86"/>
    </row>
    <row r="159" spans="4:26">
      <c r="G159" s="8" t="s">
        <v>35</v>
      </c>
      <c r="H159" s="8">
        <v>3</v>
      </c>
      <c r="K159" s="87"/>
      <c r="L159" s="9"/>
      <c r="M159" s="8">
        <v>1</v>
      </c>
      <c r="O159" s="87"/>
      <c r="P159" s="8">
        <f t="shared" si="10"/>
        <v>1</v>
      </c>
      <c r="Q159" s="87"/>
      <c r="S159" s="86"/>
      <c r="T159" s="8">
        <f t="shared" si="11"/>
        <v>0</v>
      </c>
      <c r="Z159" s="86"/>
    </row>
    <row r="160" spans="4:26">
      <c r="G160" s="8" t="s">
        <v>36</v>
      </c>
      <c r="H160" s="8">
        <v>0</v>
      </c>
      <c r="K160" s="87"/>
      <c r="L160" s="9"/>
      <c r="M160" s="8">
        <v>1</v>
      </c>
      <c r="O160" s="87"/>
      <c r="P160" s="8">
        <f t="shared" si="10"/>
        <v>1</v>
      </c>
      <c r="Q160" s="87"/>
      <c r="S160" s="86"/>
      <c r="T160" s="8">
        <f t="shared" si="11"/>
        <v>0</v>
      </c>
      <c r="Z160" s="86"/>
    </row>
    <row r="161" spans="1:26">
      <c r="E161" s="8">
        <f>SUM(E122:E160)</f>
        <v>43</v>
      </c>
      <c r="H161" s="17">
        <f>SUM(H122:H160)</f>
        <v>43</v>
      </c>
      <c r="J161" s="17" t="s">
        <v>39</v>
      </c>
      <c r="K161" s="19">
        <f>AVERAGEA(K122:K160)</f>
        <v>0.33061224489795915</v>
      </c>
      <c r="L161" s="19">
        <f>SUMPRODUCT(K122:K160, E122:E160) / SUM( E122:E160)</f>
        <v>0.34551495016611294</v>
      </c>
      <c r="M161" s="17">
        <f>SUM(M122:M160)</f>
        <v>88</v>
      </c>
      <c r="N161" s="20"/>
      <c r="O161" s="28">
        <f>AVERAGE(O122:O160)</f>
        <v>0.59523809523809512</v>
      </c>
      <c r="Q161" s="19">
        <f>AVERAGEA(Q122:Q160)</f>
        <v>0.64965986394557818</v>
      </c>
      <c r="R161" s="17"/>
      <c r="S161" s="17">
        <f>SUM(S122:S160)/COUNTA(S122:S160)</f>
        <v>0.7142857142857143</v>
      </c>
      <c r="T161" s="17">
        <f>SUM(T122:T160)</f>
        <v>25</v>
      </c>
      <c r="U161" s="17">
        <f>SUMPRODUCT(S122:S160, E122:E160) / SUM( E122:E160)</f>
        <v>0.58139534883720934</v>
      </c>
      <c r="V161" s="17">
        <v>15</v>
      </c>
      <c r="W161" s="17">
        <f>E161-T161</f>
        <v>18</v>
      </c>
      <c r="X161" s="17">
        <v>12</v>
      </c>
      <c r="Y161" s="17">
        <v>0</v>
      </c>
    </row>
    <row r="162" spans="1:26" ht="56">
      <c r="A162" s="8">
        <v>6</v>
      </c>
      <c r="B162" s="8" t="s">
        <v>187</v>
      </c>
      <c r="C162" s="7" t="s">
        <v>188</v>
      </c>
      <c r="D162" s="4" t="s">
        <v>93</v>
      </c>
      <c r="E162" s="8">
        <v>5</v>
      </c>
      <c r="F162" s="7" t="s">
        <v>184</v>
      </c>
      <c r="G162" s="7" t="s">
        <v>32</v>
      </c>
      <c r="H162" s="8">
        <v>3</v>
      </c>
      <c r="K162" s="87">
        <f>COUNTIF(H162:H168,"&gt;0")/COUNT(H162:H168)</f>
        <v>0.42857142857142855</v>
      </c>
      <c r="L162" s="9"/>
      <c r="M162" s="8">
        <v>0</v>
      </c>
      <c r="O162" s="87">
        <f>COUNTIF(M162:M168,"&gt;0")/COUNT(M162:M168)</f>
        <v>0.42857142857142855</v>
      </c>
      <c r="P162" s="8">
        <f t="shared" ref="P162:P193" si="12">IF(OR(H162&gt;0, M162&gt;0),1,0)</f>
        <v>1</v>
      </c>
      <c r="Q162" s="87">
        <f>COUNTIF(P162:P168,"&gt;0")/COUNT(P162:P168)</f>
        <v>0.8571428571428571</v>
      </c>
      <c r="S162" s="86">
        <v>1</v>
      </c>
      <c r="T162" s="8">
        <f t="shared" ref="T162:T193" si="13">IF(S162&gt;0,E162,0)</f>
        <v>5</v>
      </c>
      <c r="Z162" s="86" t="s">
        <v>43</v>
      </c>
    </row>
    <row r="163" spans="1:26" ht="14">
      <c r="C163" s="7"/>
      <c r="D163" s="4"/>
      <c r="F163" s="7"/>
      <c r="G163" s="7" t="s">
        <v>33</v>
      </c>
      <c r="H163" s="8">
        <v>1</v>
      </c>
      <c r="K163" s="87"/>
      <c r="L163" s="9"/>
      <c r="M163" s="8">
        <v>0</v>
      </c>
      <c r="O163" s="87"/>
      <c r="P163" s="8">
        <f t="shared" si="12"/>
        <v>1</v>
      </c>
      <c r="Q163" s="87"/>
      <c r="S163" s="86"/>
      <c r="T163" s="8">
        <f t="shared" si="13"/>
        <v>0</v>
      </c>
      <c r="Z163" s="86"/>
    </row>
    <row r="164" spans="1:26" ht="14">
      <c r="C164" s="7"/>
      <c r="D164" s="4"/>
      <c r="F164" s="7"/>
      <c r="G164" s="7" t="s">
        <v>34</v>
      </c>
      <c r="H164" s="8">
        <v>1</v>
      </c>
      <c r="K164" s="87"/>
      <c r="L164" s="9"/>
      <c r="M164" s="8">
        <v>0</v>
      </c>
      <c r="O164" s="87"/>
      <c r="P164" s="8">
        <f t="shared" si="12"/>
        <v>1</v>
      </c>
      <c r="Q164" s="87"/>
      <c r="S164" s="86"/>
      <c r="T164" s="8">
        <f t="shared" si="13"/>
        <v>0</v>
      </c>
      <c r="Z164" s="86"/>
    </row>
    <row r="165" spans="1:26" ht="14">
      <c r="C165" s="7"/>
      <c r="D165" s="4"/>
      <c r="F165" s="7"/>
      <c r="G165" s="7" t="s">
        <v>35</v>
      </c>
      <c r="H165" s="8">
        <v>0</v>
      </c>
      <c r="K165" s="87"/>
      <c r="L165" s="9"/>
      <c r="M165" s="8">
        <v>0</v>
      </c>
      <c r="O165" s="87"/>
      <c r="P165" s="8">
        <f t="shared" si="12"/>
        <v>0</v>
      </c>
      <c r="Q165" s="87"/>
      <c r="S165" s="86"/>
      <c r="T165" s="8">
        <f t="shared" si="13"/>
        <v>0</v>
      </c>
      <c r="Z165" s="86"/>
    </row>
    <row r="166" spans="1:26" ht="14">
      <c r="C166" s="7"/>
      <c r="D166" s="4"/>
      <c r="F166" s="7"/>
      <c r="G166" s="7" t="s">
        <v>36</v>
      </c>
      <c r="H166" s="8">
        <v>0</v>
      </c>
      <c r="K166" s="87"/>
      <c r="L166" s="9"/>
      <c r="M166" s="8">
        <v>15</v>
      </c>
      <c r="O166" s="87"/>
      <c r="P166" s="8">
        <f t="shared" si="12"/>
        <v>1</v>
      </c>
      <c r="Q166" s="87"/>
      <c r="S166" s="86"/>
      <c r="T166" s="8">
        <f t="shared" si="13"/>
        <v>0</v>
      </c>
      <c r="Z166" s="86"/>
    </row>
    <row r="167" spans="1:26" ht="14">
      <c r="C167" s="7"/>
      <c r="D167" s="4"/>
      <c r="F167" s="7"/>
      <c r="G167" s="7" t="s">
        <v>44</v>
      </c>
      <c r="H167" s="8">
        <v>0</v>
      </c>
      <c r="K167" s="87"/>
      <c r="L167" s="9"/>
      <c r="M167" s="8">
        <v>2</v>
      </c>
      <c r="O167" s="87"/>
      <c r="P167" s="8">
        <f t="shared" si="12"/>
        <v>1</v>
      </c>
      <c r="Q167" s="87"/>
      <c r="S167" s="86"/>
      <c r="T167" s="8">
        <f t="shared" si="13"/>
        <v>0</v>
      </c>
      <c r="Z167" s="86"/>
    </row>
    <row r="168" spans="1:26" ht="14">
      <c r="C168" s="7"/>
      <c r="D168" s="4"/>
      <c r="F168" s="7"/>
      <c r="G168" s="7" t="s">
        <v>45</v>
      </c>
      <c r="H168" s="8">
        <v>0</v>
      </c>
      <c r="K168" s="87"/>
      <c r="L168" s="9"/>
      <c r="M168" s="8">
        <v>1</v>
      </c>
      <c r="O168" s="87"/>
      <c r="P168" s="8">
        <f t="shared" si="12"/>
        <v>1</v>
      </c>
      <c r="Q168" s="87"/>
      <c r="S168" s="86"/>
      <c r="T168" s="8">
        <f t="shared" si="13"/>
        <v>0</v>
      </c>
      <c r="Z168" s="86"/>
    </row>
    <row r="169" spans="1:26">
      <c r="D169" s="4" t="s">
        <v>95</v>
      </c>
      <c r="E169" s="8">
        <v>5</v>
      </c>
      <c r="F169" s="8" t="s">
        <v>183</v>
      </c>
      <c r="G169" s="8" t="s">
        <v>32</v>
      </c>
      <c r="H169" s="8">
        <v>5</v>
      </c>
      <c r="K169" s="87">
        <f>COUNTIF(H169:H174,"&gt;0")/COUNT(H169:H174)</f>
        <v>0.83333333333333337</v>
      </c>
      <c r="L169" s="9"/>
      <c r="M169" s="8">
        <v>2</v>
      </c>
      <c r="O169" s="87">
        <f>COUNTIF(M169:M174,"&gt;0")/COUNT(M169:M174)</f>
        <v>0.66666666666666663</v>
      </c>
      <c r="P169" s="8">
        <f t="shared" si="12"/>
        <v>1</v>
      </c>
      <c r="Q169" s="87">
        <f>COUNTIF(P169:P174,"&gt;0")/COUNT(P169:P174)</f>
        <v>1</v>
      </c>
      <c r="S169" s="86">
        <v>1</v>
      </c>
      <c r="T169" s="8">
        <f t="shared" si="13"/>
        <v>5</v>
      </c>
      <c r="Z169" s="86"/>
    </row>
    <row r="170" spans="1:26">
      <c r="D170" s="4"/>
      <c r="G170" s="8" t="s">
        <v>33</v>
      </c>
      <c r="H170" s="8">
        <v>6</v>
      </c>
      <c r="K170" s="87"/>
      <c r="L170" s="9"/>
      <c r="M170" s="8">
        <v>0</v>
      </c>
      <c r="O170" s="87"/>
      <c r="P170" s="8">
        <f t="shared" si="12"/>
        <v>1</v>
      </c>
      <c r="Q170" s="87"/>
      <c r="S170" s="86"/>
      <c r="T170" s="8">
        <f t="shared" si="13"/>
        <v>0</v>
      </c>
      <c r="Z170" s="86"/>
    </row>
    <row r="171" spans="1:26">
      <c r="D171" s="4"/>
      <c r="G171" s="8" t="s">
        <v>34</v>
      </c>
      <c r="H171" s="8">
        <v>1</v>
      </c>
      <c r="K171" s="87"/>
      <c r="L171" s="9"/>
      <c r="M171" s="8">
        <v>0</v>
      </c>
      <c r="O171" s="87"/>
      <c r="P171" s="8">
        <f t="shared" si="12"/>
        <v>1</v>
      </c>
      <c r="Q171" s="87"/>
      <c r="S171" s="86"/>
      <c r="T171" s="8">
        <f t="shared" si="13"/>
        <v>0</v>
      </c>
      <c r="Z171" s="86"/>
    </row>
    <row r="172" spans="1:26">
      <c r="D172" s="4"/>
      <c r="G172" s="8" t="s">
        <v>35</v>
      </c>
      <c r="H172" s="8">
        <v>3</v>
      </c>
      <c r="K172" s="87"/>
      <c r="L172" s="9"/>
      <c r="M172" s="8">
        <v>9</v>
      </c>
      <c r="O172" s="87"/>
      <c r="P172" s="8">
        <f t="shared" si="12"/>
        <v>1</v>
      </c>
      <c r="Q172" s="87"/>
      <c r="S172" s="86"/>
      <c r="T172" s="8">
        <f t="shared" si="13"/>
        <v>0</v>
      </c>
      <c r="Z172" s="86"/>
    </row>
    <row r="173" spans="1:26">
      <c r="D173" s="4"/>
      <c r="G173" s="8" t="s">
        <v>36</v>
      </c>
      <c r="H173" s="8">
        <v>1</v>
      </c>
      <c r="K173" s="87"/>
      <c r="L173" s="9"/>
      <c r="M173" s="8">
        <v>2</v>
      </c>
      <c r="O173" s="87"/>
      <c r="P173" s="8">
        <f t="shared" si="12"/>
        <v>1</v>
      </c>
      <c r="Q173" s="87"/>
      <c r="S173" s="86"/>
      <c r="T173" s="8">
        <f t="shared" si="13"/>
        <v>0</v>
      </c>
      <c r="Z173" s="86"/>
    </row>
    <row r="174" spans="1:26">
      <c r="D174" s="4"/>
      <c r="G174" s="8" t="s">
        <v>44</v>
      </c>
      <c r="H174" s="8">
        <v>0</v>
      </c>
      <c r="K174" s="87"/>
      <c r="L174" s="9"/>
      <c r="M174" s="8">
        <v>1</v>
      </c>
      <c r="O174" s="87"/>
      <c r="P174" s="8">
        <f t="shared" si="12"/>
        <v>1</v>
      </c>
      <c r="Q174" s="87"/>
      <c r="S174" s="86"/>
      <c r="T174" s="8">
        <f t="shared" si="13"/>
        <v>0</v>
      </c>
      <c r="Z174" s="86"/>
    </row>
    <row r="175" spans="1:26">
      <c r="D175" s="89" t="s">
        <v>180</v>
      </c>
      <c r="E175" s="8">
        <v>5</v>
      </c>
      <c r="F175" s="8" t="s">
        <v>181</v>
      </c>
      <c r="G175" s="8" t="s">
        <v>32</v>
      </c>
      <c r="H175" s="8">
        <v>3</v>
      </c>
      <c r="K175" s="87">
        <f>COUNTIF(H175:H180,"&gt;0")/COUNT(H175:H180)</f>
        <v>1</v>
      </c>
      <c r="L175" s="9"/>
      <c r="M175" s="8">
        <v>6</v>
      </c>
      <c r="O175" s="87">
        <f>COUNTIF(M175:M180,"&gt;0")/COUNT(M175:M180)</f>
        <v>1</v>
      </c>
      <c r="P175" s="8">
        <f t="shared" si="12"/>
        <v>1</v>
      </c>
      <c r="Q175" s="87">
        <f>COUNTIF(P175:P180,"&gt;0")/COUNT(P175:P180)</f>
        <v>1</v>
      </c>
      <c r="S175" s="86">
        <v>1</v>
      </c>
      <c r="T175" s="8">
        <f t="shared" si="13"/>
        <v>5</v>
      </c>
      <c r="Z175" s="86"/>
    </row>
    <row r="176" spans="1:26">
      <c r="D176" s="89"/>
      <c r="G176" s="8" t="s">
        <v>33</v>
      </c>
      <c r="H176" s="8">
        <v>4</v>
      </c>
      <c r="K176" s="87"/>
      <c r="L176" s="9"/>
      <c r="M176" s="8">
        <v>6</v>
      </c>
      <c r="O176" s="87"/>
      <c r="P176" s="8">
        <f t="shared" si="12"/>
        <v>1</v>
      </c>
      <c r="Q176" s="87"/>
      <c r="S176" s="86"/>
      <c r="T176" s="8">
        <f t="shared" si="13"/>
        <v>0</v>
      </c>
      <c r="Z176" s="86"/>
    </row>
    <row r="177" spans="4:26">
      <c r="D177" s="89"/>
      <c r="G177" s="8" t="s">
        <v>34</v>
      </c>
      <c r="H177" s="8">
        <v>2</v>
      </c>
      <c r="K177" s="87"/>
      <c r="L177" s="9"/>
      <c r="M177" s="8">
        <v>6</v>
      </c>
      <c r="O177" s="87"/>
      <c r="P177" s="8">
        <f t="shared" si="12"/>
        <v>1</v>
      </c>
      <c r="Q177" s="87"/>
      <c r="S177" s="86"/>
      <c r="T177" s="8">
        <f t="shared" si="13"/>
        <v>0</v>
      </c>
      <c r="Z177" s="86"/>
    </row>
    <row r="178" spans="4:26">
      <c r="D178" s="89"/>
      <c r="G178" s="8" t="s">
        <v>35</v>
      </c>
      <c r="H178" s="8">
        <v>1</v>
      </c>
      <c r="K178" s="87"/>
      <c r="L178" s="9"/>
      <c r="M178" s="8">
        <v>1</v>
      </c>
      <c r="O178" s="87"/>
      <c r="P178" s="8">
        <f t="shared" si="12"/>
        <v>1</v>
      </c>
      <c r="Q178" s="87"/>
      <c r="S178" s="86"/>
      <c r="T178" s="8">
        <f t="shared" si="13"/>
        <v>0</v>
      </c>
      <c r="Z178" s="86"/>
    </row>
    <row r="179" spans="4:26">
      <c r="D179" s="89"/>
      <c r="G179" s="8" t="s">
        <v>36</v>
      </c>
      <c r="H179" s="8">
        <v>1</v>
      </c>
      <c r="K179" s="87"/>
      <c r="L179" s="9"/>
      <c r="M179" s="8">
        <v>2</v>
      </c>
      <c r="O179" s="87"/>
      <c r="P179" s="8">
        <f t="shared" si="12"/>
        <v>1</v>
      </c>
      <c r="Q179" s="87"/>
      <c r="S179" s="86"/>
      <c r="T179" s="8">
        <f t="shared" si="13"/>
        <v>0</v>
      </c>
      <c r="Z179" s="86"/>
    </row>
    <row r="180" spans="4:26">
      <c r="D180" s="89"/>
      <c r="G180" s="8" t="s">
        <v>44</v>
      </c>
      <c r="H180" s="8">
        <v>4</v>
      </c>
      <c r="K180" s="87"/>
      <c r="L180" s="9"/>
      <c r="M180" s="8">
        <v>8</v>
      </c>
      <c r="O180" s="87"/>
      <c r="P180" s="8">
        <f t="shared" si="12"/>
        <v>1</v>
      </c>
      <c r="Q180" s="87"/>
      <c r="S180" s="86"/>
      <c r="T180" s="8">
        <f t="shared" si="13"/>
        <v>0</v>
      </c>
      <c r="Z180" s="86"/>
    </row>
    <row r="181" spans="4:26" ht="28">
      <c r="D181" s="86" t="s">
        <v>77</v>
      </c>
      <c r="E181" s="8">
        <v>13</v>
      </c>
      <c r="F181" s="7" t="s">
        <v>189</v>
      </c>
      <c r="G181" s="8" t="s">
        <v>32</v>
      </c>
      <c r="H181" s="8">
        <v>0</v>
      </c>
      <c r="K181" s="87">
        <f>COUNTIF(H181:H192,"&gt;0")/COUNT(H181:H192)</f>
        <v>0.66666666666666663</v>
      </c>
      <c r="L181" s="9"/>
      <c r="M181" s="8">
        <v>0</v>
      </c>
      <c r="O181" s="87">
        <f>COUNTIF(M181:M192,"&gt;0")/COUNT(M181:M192)</f>
        <v>0.66666666666666663</v>
      </c>
      <c r="P181" s="8">
        <f t="shared" si="12"/>
        <v>0</v>
      </c>
      <c r="Q181" s="87">
        <f>COUNTIF(P181:P192,"&gt;0")/COUNT(P181:P192)</f>
        <v>0.83333333333333337</v>
      </c>
      <c r="S181" s="86">
        <v>1</v>
      </c>
      <c r="T181" s="8">
        <f t="shared" si="13"/>
        <v>13</v>
      </c>
      <c r="Z181" s="86"/>
    </row>
    <row r="182" spans="4:26">
      <c r="D182" s="86"/>
      <c r="G182" s="8" t="s">
        <v>33</v>
      </c>
      <c r="H182" s="8">
        <v>1</v>
      </c>
      <c r="K182" s="87"/>
      <c r="L182" s="9"/>
      <c r="M182" s="8">
        <v>0</v>
      </c>
      <c r="O182" s="87"/>
      <c r="P182" s="8">
        <f t="shared" si="12"/>
        <v>1</v>
      </c>
      <c r="Q182" s="87"/>
      <c r="S182" s="86"/>
      <c r="T182" s="8">
        <f t="shared" si="13"/>
        <v>0</v>
      </c>
      <c r="Z182" s="86"/>
    </row>
    <row r="183" spans="4:26">
      <c r="D183" s="86"/>
      <c r="G183" s="8" t="s">
        <v>34</v>
      </c>
      <c r="H183" s="8">
        <v>0</v>
      </c>
      <c r="K183" s="87"/>
      <c r="L183" s="9"/>
      <c r="M183" s="8">
        <v>0</v>
      </c>
      <c r="O183" s="87"/>
      <c r="P183" s="8">
        <f t="shared" si="12"/>
        <v>0</v>
      </c>
      <c r="Q183" s="87"/>
      <c r="S183" s="86"/>
      <c r="T183" s="8">
        <f t="shared" si="13"/>
        <v>0</v>
      </c>
      <c r="Z183" s="86"/>
    </row>
    <row r="184" spans="4:26">
      <c r="D184" s="86"/>
      <c r="G184" s="8" t="s">
        <v>35</v>
      </c>
      <c r="H184" s="8">
        <v>7</v>
      </c>
      <c r="K184" s="87"/>
      <c r="L184" s="9"/>
      <c r="M184" s="8">
        <v>2</v>
      </c>
      <c r="O184" s="87"/>
      <c r="P184" s="8">
        <f t="shared" si="12"/>
        <v>1</v>
      </c>
      <c r="Q184" s="87"/>
      <c r="S184" s="86"/>
      <c r="T184" s="8">
        <f t="shared" si="13"/>
        <v>0</v>
      </c>
      <c r="Z184" s="86"/>
    </row>
    <row r="185" spans="4:26">
      <c r="D185" s="86"/>
      <c r="G185" s="8" t="s">
        <v>36</v>
      </c>
      <c r="H185" s="8">
        <v>0</v>
      </c>
      <c r="K185" s="87"/>
      <c r="L185" s="9"/>
      <c r="M185" s="8">
        <v>1</v>
      </c>
      <c r="O185" s="87"/>
      <c r="P185" s="8">
        <f t="shared" si="12"/>
        <v>1</v>
      </c>
      <c r="Q185" s="87"/>
      <c r="S185" s="86"/>
      <c r="T185" s="8">
        <f t="shared" si="13"/>
        <v>0</v>
      </c>
      <c r="Z185" s="86"/>
    </row>
    <row r="186" spans="4:26">
      <c r="D186" s="86"/>
      <c r="G186" s="8" t="s">
        <v>44</v>
      </c>
      <c r="H186" s="8">
        <v>1</v>
      </c>
      <c r="K186" s="87"/>
      <c r="L186" s="9"/>
      <c r="M186" s="8">
        <v>2</v>
      </c>
      <c r="O186" s="87"/>
      <c r="P186" s="8">
        <f t="shared" si="12"/>
        <v>1</v>
      </c>
      <c r="Q186" s="87"/>
      <c r="S186" s="86"/>
      <c r="T186" s="8">
        <f t="shared" si="13"/>
        <v>0</v>
      </c>
      <c r="Z186" s="86"/>
    </row>
    <row r="187" spans="4:26">
      <c r="D187" s="86"/>
      <c r="G187" s="8" t="s">
        <v>45</v>
      </c>
      <c r="H187" s="8">
        <v>1</v>
      </c>
      <c r="K187" s="87"/>
      <c r="L187" s="9"/>
      <c r="M187" s="8">
        <v>6</v>
      </c>
      <c r="O187" s="87"/>
      <c r="P187" s="8">
        <f t="shared" si="12"/>
        <v>1</v>
      </c>
      <c r="Q187" s="87"/>
      <c r="S187" s="86"/>
      <c r="T187" s="8">
        <f t="shared" si="13"/>
        <v>0</v>
      </c>
      <c r="Z187" s="86"/>
    </row>
    <row r="188" spans="4:26">
      <c r="D188" s="86"/>
      <c r="G188" s="8" t="s">
        <v>46</v>
      </c>
      <c r="H188" s="8">
        <v>1</v>
      </c>
      <c r="K188" s="87"/>
      <c r="L188" s="9"/>
      <c r="M188" s="8">
        <v>2</v>
      </c>
      <c r="O188" s="87"/>
      <c r="P188" s="8">
        <f t="shared" si="12"/>
        <v>1</v>
      </c>
      <c r="Q188" s="87"/>
      <c r="S188" s="86"/>
      <c r="T188" s="8">
        <f t="shared" si="13"/>
        <v>0</v>
      </c>
      <c r="Z188" s="86"/>
    </row>
    <row r="189" spans="4:26">
      <c r="D189" s="86"/>
      <c r="G189" s="8" t="s">
        <v>47</v>
      </c>
      <c r="H189" s="8">
        <v>1</v>
      </c>
      <c r="K189" s="87"/>
      <c r="L189" s="9"/>
      <c r="M189" s="8">
        <v>2</v>
      </c>
      <c r="O189" s="87"/>
      <c r="P189" s="8">
        <f t="shared" si="12"/>
        <v>1</v>
      </c>
      <c r="Q189" s="87"/>
      <c r="S189" s="86"/>
      <c r="T189" s="8">
        <f t="shared" si="13"/>
        <v>0</v>
      </c>
      <c r="Z189" s="86"/>
    </row>
    <row r="190" spans="4:26">
      <c r="D190" s="86"/>
      <c r="G190" s="8" t="s">
        <v>48</v>
      </c>
      <c r="H190" s="8">
        <v>1</v>
      </c>
      <c r="K190" s="87"/>
      <c r="L190" s="9"/>
      <c r="M190" s="8">
        <v>8</v>
      </c>
      <c r="O190" s="87"/>
      <c r="P190" s="8">
        <f t="shared" si="12"/>
        <v>1</v>
      </c>
      <c r="Q190" s="87"/>
      <c r="S190" s="86"/>
      <c r="T190" s="8">
        <f t="shared" si="13"/>
        <v>0</v>
      </c>
      <c r="Z190" s="86"/>
    </row>
    <row r="191" spans="4:26">
      <c r="D191" s="86"/>
      <c r="G191" s="8" t="s">
        <v>49</v>
      </c>
      <c r="H191" s="8">
        <v>0</v>
      </c>
      <c r="K191" s="87"/>
      <c r="L191" s="9"/>
      <c r="M191" s="8">
        <v>2</v>
      </c>
      <c r="O191" s="87"/>
      <c r="P191" s="8">
        <f t="shared" si="12"/>
        <v>1</v>
      </c>
      <c r="Q191" s="87"/>
      <c r="S191" s="86"/>
      <c r="T191" s="8">
        <f t="shared" si="13"/>
        <v>0</v>
      </c>
      <c r="Z191" s="86"/>
    </row>
    <row r="192" spans="4:26">
      <c r="D192" s="86"/>
      <c r="G192" s="8" t="s">
        <v>166</v>
      </c>
      <c r="H192" s="8">
        <v>3</v>
      </c>
      <c r="K192" s="87"/>
      <c r="L192" s="9"/>
      <c r="M192" s="8">
        <v>0</v>
      </c>
      <c r="O192" s="87"/>
      <c r="P192" s="8">
        <f t="shared" si="12"/>
        <v>1</v>
      </c>
      <c r="Q192" s="87"/>
      <c r="S192" s="86"/>
      <c r="T192" s="8">
        <f t="shared" si="13"/>
        <v>0</v>
      </c>
      <c r="Z192" s="86"/>
    </row>
    <row r="193" spans="4:26" ht="28">
      <c r="D193" s="8" t="s">
        <v>80</v>
      </c>
      <c r="E193" s="8">
        <v>8</v>
      </c>
      <c r="F193" s="7" t="s">
        <v>81</v>
      </c>
      <c r="G193" s="8" t="s">
        <v>32</v>
      </c>
      <c r="H193" s="8">
        <v>0</v>
      </c>
      <c r="K193" s="87">
        <f>COUNTIF(H193:H198,"&gt;0")/COUNT(H193:H198)</f>
        <v>0</v>
      </c>
      <c r="L193" s="9"/>
      <c r="M193" s="8">
        <v>1</v>
      </c>
      <c r="O193" s="87">
        <f>COUNTIF(M193:M198,"&gt;0")/COUNT(M193:M198)</f>
        <v>0.66666666666666663</v>
      </c>
      <c r="P193" s="8">
        <f t="shared" si="12"/>
        <v>1</v>
      </c>
      <c r="Q193" s="87">
        <f>COUNTIF(P193:P198,"&gt;0")/COUNT(P193:P198)</f>
        <v>0.66666666666666663</v>
      </c>
      <c r="S193" s="86">
        <v>1</v>
      </c>
      <c r="T193" s="8">
        <f t="shared" si="13"/>
        <v>8</v>
      </c>
      <c r="Z193" s="86"/>
    </row>
    <row r="194" spans="4:26">
      <c r="F194" s="7"/>
      <c r="G194" s="8" t="s">
        <v>33</v>
      </c>
      <c r="H194" s="8">
        <v>0</v>
      </c>
      <c r="K194" s="87"/>
      <c r="L194" s="9"/>
      <c r="M194" s="8">
        <v>1</v>
      </c>
      <c r="O194" s="87"/>
      <c r="P194" s="8">
        <f t="shared" ref="P194:P211" si="14">IF(OR(H194&gt;0, M194&gt;0),1,0)</f>
        <v>1</v>
      </c>
      <c r="Q194" s="87"/>
      <c r="S194" s="86"/>
      <c r="T194" s="8">
        <f t="shared" ref="T194:T211" si="15">IF(S194&gt;0,E194,0)</f>
        <v>0</v>
      </c>
      <c r="Z194" s="86"/>
    </row>
    <row r="195" spans="4:26">
      <c r="F195" s="7"/>
      <c r="G195" s="8" t="s">
        <v>34</v>
      </c>
      <c r="H195" s="8">
        <v>0</v>
      </c>
      <c r="K195" s="87"/>
      <c r="L195" s="9"/>
      <c r="M195" s="8">
        <v>4</v>
      </c>
      <c r="O195" s="87"/>
      <c r="P195" s="8">
        <f t="shared" si="14"/>
        <v>1</v>
      </c>
      <c r="Q195" s="87"/>
      <c r="S195" s="86"/>
      <c r="T195" s="8">
        <f t="shared" si="15"/>
        <v>0</v>
      </c>
      <c r="Z195" s="86"/>
    </row>
    <row r="196" spans="4:26">
      <c r="F196" s="7"/>
      <c r="G196" s="8" t="s">
        <v>35</v>
      </c>
      <c r="H196" s="8">
        <v>0</v>
      </c>
      <c r="K196" s="87"/>
      <c r="L196" s="9"/>
      <c r="M196" s="8">
        <v>2</v>
      </c>
      <c r="O196" s="87"/>
      <c r="P196" s="8">
        <f t="shared" si="14"/>
        <v>1</v>
      </c>
      <c r="Q196" s="87"/>
      <c r="S196" s="86"/>
      <c r="T196" s="8">
        <f t="shared" si="15"/>
        <v>0</v>
      </c>
      <c r="Z196" s="86"/>
    </row>
    <row r="197" spans="4:26">
      <c r="F197" s="7"/>
      <c r="G197" s="8" t="s">
        <v>36</v>
      </c>
      <c r="H197" s="8">
        <v>0</v>
      </c>
      <c r="K197" s="87"/>
      <c r="L197" s="9"/>
      <c r="M197" s="8">
        <v>0</v>
      </c>
      <c r="O197" s="87"/>
      <c r="P197" s="8">
        <f t="shared" si="14"/>
        <v>0</v>
      </c>
      <c r="Q197" s="87"/>
      <c r="S197" s="86"/>
      <c r="T197" s="8">
        <f t="shared" si="15"/>
        <v>0</v>
      </c>
      <c r="Z197" s="86"/>
    </row>
    <row r="198" spans="4:26">
      <c r="F198" s="7"/>
      <c r="G198" s="8" t="s">
        <v>44</v>
      </c>
      <c r="H198" s="8">
        <v>0</v>
      </c>
      <c r="K198" s="87"/>
      <c r="L198" s="9"/>
      <c r="M198" s="8">
        <v>0</v>
      </c>
      <c r="O198" s="87"/>
      <c r="P198" s="8">
        <f t="shared" si="14"/>
        <v>0</v>
      </c>
      <c r="Q198" s="87"/>
      <c r="S198" s="86"/>
      <c r="T198" s="8">
        <f t="shared" si="15"/>
        <v>0</v>
      </c>
      <c r="Z198" s="86"/>
    </row>
    <row r="199" spans="4:26">
      <c r="D199" s="8" t="s">
        <v>97</v>
      </c>
      <c r="E199" s="8">
        <v>8</v>
      </c>
      <c r="F199" s="8" t="s">
        <v>190</v>
      </c>
      <c r="G199" s="8" t="s">
        <v>32</v>
      </c>
      <c r="H199" s="8">
        <v>0</v>
      </c>
      <c r="K199" s="87">
        <f>COUNTIF(H199:H204,"&gt;0")/COUNT(H199:H204)</f>
        <v>0.5</v>
      </c>
      <c r="L199" s="9"/>
      <c r="M199" s="8">
        <v>0</v>
      </c>
      <c r="O199" s="87">
        <f>COUNTIF(M199:M204,"&gt;0")/COUNT(M199:M204)</f>
        <v>0.5</v>
      </c>
      <c r="P199" s="8">
        <f t="shared" si="14"/>
        <v>0</v>
      </c>
      <c r="Q199" s="87">
        <f>COUNTIF(P199:P204,"&gt;0")/COUNT(P199:P204)</f>
        <v>0.83333333333333337</v>
      </c>
      <c r="S199" s="86">
        <v>1</v>
      </c>
      <c r="T199" s="8">
        <f t="shared" si="15"/>
        <v>8</v>
      </c>
      <c r="Z199" s="86"/>
    </row>
    <row r="200" spans="4:26">
      <c r="G200" s="8" t="s">
        <v>33</v>
      </c>
      <c r="H200" s="8">
        <v>0</v>
      </c>
      <c r="K200" s="87"/>
      <c r="L200" s="9"/>
      <c r="M200" s="8">
        <v>8</v>
      </c>
      <c r="O200" s="87"/>
      <c r="P200" s="8">
        <f t="shared" si="14"/>
        <v>1</v>
      </c>
      <c r="Q200" s="87"/>
      <c r="S200" s="86"/>
      <c r="T200" s="8">
        <f t="shared" si="15"/>
        <v>0</v>
      </c>
      <c r="Z200" s="86"/>
    </row>
    <row r="201" spans="4:26">
      <c r="G201" s="8" t="s">
        <v>34</v>
      </c>
      <c r="H201" s="8">
        <v>0</v>
      </c>
      <c r="K201" s="87"/>
      <c r="L201" s="9"/>
      <c r="M201" s="8">
        <v>1</v>
      </c>
      <c r="O201" s="87"/>
      <c r="P201" s="8">
        <f t="shared" si="14"/>
        <v>1</v>
      </c>
      <c r="Q201" s="87"/>
      <c r="S201" s="86"/>
      <c r="T201" s="8">
        <f t="shared" si="15"/>
        <v>0</v>
      </c>
      <c r="Z201" s="86"/>
    </row>
    <row r="202" spans="4:26">
      <c r="G202" s="8" t="s">
        <v>35</v>
      </c>
      <c r="H202" s="8">
        <v>3</v>
      </c>
      <c r="K202" s="87"/>
      <c r="L202" s="9"/>
      <c r="M202" s="8">
        <v>1</v>
      </c>
      <c r="O202" s="87"/>
      <c r="P202" s="8">
        <f t="shared" si="14"/>
        <v>1</v>
      </c>
      <c r="Q202" s="87"/>
      <c r="S202" s="86"/>
      <c r="T202" s="8">
        <f t="shared" si="15"/>
        <v>0</v>
      </c>
      <c r="Z202" s="86"/>
    </row>
    <row r="203" spans="4:26">
      <c r="G203" s="8" t="s">
        <v>36</v>
      </c>
      <c r="H203" s="8">
        <v>1</v>
      </c>
      <c r="K203" s="87"/>
      <c r="L203" s="9"/>
      <c r="M203" s="8">
        <v>0</v>
      </c>
      <c r="O203" s="87"/>
      <c r="P203" s="8">
        <f t="shared" si="14"/>
        <v>1</v>
      </c>
      <c r="Q203" s="87"/>
      <c r="S203" s="86"/>
      <c r="T203" s="8">
        <f t="shared" si="15"/>
        <v>0</v>
      </c>
      <c r="Z203" s="86"/>
    </row>
    <row r="204" spans="4:26">
      <c r="G204" s="8" t="s">
        <v>166</v>
      </c>
      <c r="H204" s="8">
        <v>2</v>
      </c>
      <c r="K204" s="87"/>
      <c r="L204" s="9"/>
      <c r="M204" s="8">
        <v>0</v>
      </c>
      <c r="O204" s="87"/>
      <c r="P204" s="8">
        <f t="shared" si="14"/>
        <v>1</v>
      </c>
      <c r="Q204" s="87"/>
      <c r="S204" s="86"/>
      <c r="T204" s="8">
        <f t="shared" si="15"/>
        <v>0</v>
      </c>
      <c r="Z204" s="86"/>
    </row>
    <row r="205" spans="4:26">
      <c r="D205" s="8" t="s">
        <v>191</v>
      </c>
      <c r="E205" s="8">
        <v>2</v>
      </c>
      <c r="F205" s="8" t="s">
        <v>192</v>
      </c>
      <c r="G205" s="8" t="s">
        <v>32</v>
      </c>
      <c r="H205" s="8">
        <v>2</v>
      </c>
      <c r="K205" s="87">
        <f>COUNTIF(H205:H206,"&gt;0")/COUNT(H205:H206)</f>
        <v>0.5</v>
      </c>
      <c r="L205" s="9"/>
      <c r="M205" s="8">
        <v>4</v>
      </c>
      <c r="O205" s="87">
        <f>COUNTIF(M205:M206,"&gt;0")/COUNT(M205:M206)</f>
        <v>1</v>
      </c>
      <c r="P205" s="8">
        <f t="shared" si="14"/>
        <v>1</v>
      </c>
      <c r="Q205" s="87">
        <f>COUNTIF(P205:P206,"&gt;0")/COUNT(P205:P206)</f>
        <v>1</v>
      </c>
      <c r="S205" s="86">
        <v>1</v>
      </c>
      <c r="T205" s="8">
        <f t="shared" si="15"/>
        <v>2</v>
      </c>
      <c r="Z205" s="86"/>
    </row>
    <row r="206" spans="4:26">
      <c r="G206" s="8" t="s">
        <v>33</v>
      </c>
      <c r="H206" s="8">
        <v>0</v>
      </c>
      <c r="K206" s="87"/>
      <c r="L206" s="9"/>
      <c r="M206" s="8">
        <v>4</v>
      </c>
      <c r="O206" s="87"/>
      <c r="P206" s="8">
        <f t="shared" si="14"/>
        <v>1</v>
      </c>
      <c r="Q206" s="87"/>
      <c r="S206" s="86"/>
      <c r="T206" s="8">
        <f t="shared" si="15"/>
        <v>0</v>
      </c>
      <c r="Z206" s="86"/>
    </row>
    <row r="207" spans="4:26" ht="42">
      <c r="D207" s="8" t="s">
        <v>193</v>
      </c>
      <c r="E207" s="8">
        <v>5</v>
      </c>
      <c r="F207" s="7" t="s">
        <v>194</v>
      </c>
      <c r="G207" s="8" t="s">
        <v>32</v>
      </c>
      <c r="H207" s="8">
        <v>1</v>
      </c>
      <c r="K207" s="87">
        <f>COUNTIF(H207:H210,"&gt;0")/COUNT(H207:H210)</f>
        <v>0.75</v>
      </c>
      <c r="L207" s="9"/>
      <c r="M207" s="8">
        <v>12</v>
      </c>
      <c r="O207" s="87">
        <f>COUNTIF(M207:M210,"&gt;0")/COUNT(M207:M210)</f>
        <v>1</v>
      </c>
      <c r="P207" s="8">
        <f t="shared" si="14"/>
        <v>1</v>
      </c>
      <c r="Q207" s="87">
        <f>COUNTIF(P207:P210,"&gt;0")/COUNT(P207:P210)</f>
        <v>1</v>
      </c>
      <c r="S207" s="86">
        <v>1</v>
      </c>
      <c r="T207" s="8">
        <f t="shared" si="15"/>
        <v>5</v>
      </c>
      <c r="Z207" s="86"/>
    </row>
    <row r="208" spans="4:26">
      <c r="G208" s="8" t="s">
        <v>33</v>
      </c>
      <c r="H208" s="8">
        <v>1</v>
      </c>
      <c r="K208" s="87"/>
      <c r="L208" s="9"/>
      <c r="M208" s="8">
        <v>12</v>
      </c>
      <c r="O208" s="87"/>
      <c r="P208" s="8">
        <f t="shared" si="14"/>
        <v>1</v>
      </c>
      <c r="Q208" s="87"/>
      <c r="S208" s="86"/>
      <c r="T208" s="8">
        <f t="shared" si="15"/>
        <v>0</v>
      </c>
      <c r="Z208" s="86"/>
    </row>
    <row r="209" spans="4:26">
      <c r="G209" s="8" t="s">
        <v>34</v>
      </c>
      <c r="H209" s="8">
        <v>0</v>
      </c>
      <c r="K209" s="87"/>
      <c r="L209" s="9"/>
      <c r="M209" s="8">
        <v>6</v>
      </c>
      <c r="O209" s="87"/>
      <c r="P209" s="8">
        <f t="shared" si="14"/>
        <v>1</v>
      </c>
      <c r="Q209" s="87"/>
      <c r="S209" s="86"/>
      <c r="T209" s="8">
        <f t="shared" si="15"/>
        <v>0</v>
      </c>
      <c r="Z209" s="86"/>
    </row>
    <row r="210" spans="4:26">
      <c r="G210" s="8" t="s">
        <v>35</v>
      </c>
      <c r="H210" s="8">
        <v>1</v>
      </c>
      <c r="K210" s="87"/>
      <c r="L210" s="9"/>
      <c r="M210" s="8">
        <v>6</v>
      </c>
      <c r="O210" s="87"/>
      <c r="P210" s="8">
        <f t="shared" si="14"/>
        <v>1</v>
      </c>
      <c r="Q210" s="87"/>
      <c r="S210" s="86"/>
      <c r="T210" s="8">
        <f t="shared" si="15"/>
        <v>0</v>
      </c>
      <c r="Z210" s="86"/>
    </row>
    <row r="211" spans="4:26" ht="42">
      <c r="D211" s="8" t="s">
        <v>195</v>
      </c>
      <c r="E211" s="8">
        <v>3</v>
      </c>
      <c r="F211" s="7" t="s">
        <v>196</v>
      </c>
      <c r="G211" s="8" t="s">
        <v>178</v>
      </c>
      <c r="H211" s="8">
        <v>0</v>
      </c>
      <c r="K211" s="9">
        <f>COUNTIF(H211:H211,"&gt;0")/COUNT(H211:H211)</f>
        <v>0</v>
      </c>
      <c r="L211" s="9"/>
      <c r="M211" s="8">
        <v>0</v>
      </c>
      <c r="O211" s="9">
        <f>COUNTIF(M211:M211,"&gt;0")/COUNT(M211:M211)</f>
        <v>0</v>
      </c>
      <c r="P211" s="8">
        <f t="shared" si="14"/>
        <v>0</v>
      </c>
      <c r="Q211" s="9">
        <f>COUNTIF(P211:P211,"&gt;0")/COUNT(P211:P211)</f>
        <v>0</v>
      </c>
      <c r="S211" s="8">
        <v>1</v>
      </c>
      <c r="T211" s="8">
        <f t="shared" si="15"/>
        <v>3</v>
      </c>
      <c r="Z211" s="86"/>
    </row>
    <row r="212" spans="4:26">
      <c r="E212" s="17">
        <f>SUM(E162:E211)</f>
        <v>54</v>
      </c>
      <c r="H212" s="17">
        <f>SUM(H162:H211)</f>
        <v>63</v>
      </c>
      <c r="J212" s="17" t="s">
        <v>39</v>
      </c>
      <c r="K212" s="19">
        <f>AVERAGEA(K162:K211)</f>
        <v>0.51984126984126988</v>
      </c>
      <c r="L212" s="19">
        <f>SUMPRODUCT(K162:K211, E162:E211) / SUM( E162:E211)</f>
        <v>0.53196649029982357</v>
      </c>
      <c r="M212" s="17">
        <f>SUM(M162:M211)</f>
        <v>148</v>
      </c>
      <c r="N212" s="20"/>
      <c r="O212" s="28">
        <f>AVERAGE(O162:O211)</f>
        <v>0.65873015873015861</v>
      </c>
      <c r="Q212" s="19">
        <f>AVERAGEA(Q162:Q211)</f>
        <v>0.79894179894179895</v>
      </c>
      <c r="R212" s="17"/>
      <c r="S212" s="17">
        <f>SUM(S162:S211)/COUNTA(S162:S211)</f>
        <v>1</v>
      </c>
      <c r="T212" s="17">
        <f>SUM(T162:T211)</f>
        <v>54</v>
      </c>
      <c r="U212" s="17">
        <f>SUMPRODUCT(S162:S211, E162:E211) / SUM( E162:E211)</f>
        <v>1</v>
      </c>
      <c r="V212" s="17">
        <v>0</v>
      </c>
      <c r="W212" s="17">
        <v>0</v>
      </c>
      <c r="X212" s="17">
        <v>15</v>
      </c>
      <c r="Y212" s="17">
        <v>13</v>
      </c>
    </row>
  </sheetData>
  <mergeCells count="165">
    <mergeCell ref="A2:A14"/>
    <mergeCell ref="B2:B14"/>
    <mergeCell ref="C2:C14"/>
    <mergeCell ref="K2:K6"/>
    <mergeCell ref="O2:O6"/>
    <mergeCell ref="Q2:Q6"/>
    <mergeCell ref="S2:S6"/>
    <mergeCell ref="Z2:Z17"/>
    <mergeCell ref="J9:J13"/>
    <mergeCell ref="K9:K13"/>
    <mergeCell ref="O9:O13"/>
    <mergeCell ref="Q9:Q13"/>
    <mergeCell ref="S9:S13"/>
    <mergeCell ref="K14:K17"/>
    <mergeCell ref="O14:O17"/>
    <mergeCell ref="Q14:Q17"/>
    <mergeCell ref="S14:S17"/>
    <mergeCell ref="K19:K23"/>
    <mergeCell ref="O19:O23"/>
    <mergeCell ref="Q19:Q23"/>
    <mergeCell ref="S19:S23"/>
    <mergeCell ref="Z19:Z45"/>
    <mergeCell ref="K24:K30"/>
    <mergeCell ref="O24:O30"/>
    <mergeCell ref="Q24:Q30"/>
    <mergeCell ref="R24:R30"/>
    <mergeCell ref="S24:S30"/>
    <mergeCell ref="K31:K36"/>
    <mergeCell ref="O31:O36"/>
    <mergeCell ref="Q31:Q36"/>
    <mergeCell ref="S31:S36"/>
    <mergeCell ref="K37:K39"/>
    <mergeCell ref="O37:O39"/>
    <mergeCell ref="Q37:Q39"/>
    <mergeCell ref="S37:S39"/>
    <mergeCell ref="K40:K45"/>
    <mergeCell ref="O40:O45"/>
    <mergeCell ref="Q40:Q45"/>
    <mergeCell ref="S40:S45"/>
    <mergeCell ref="K47:K59"/>
    <mergeCell ref="O47:O59"/>
    <mergeCell ref="Q47:Q59"/>
    <mergeCell ref="S47:S59"/>
    <mergeCell ref="Z47:Z120"/>
    <mergeCell ref="D60:D61"/>
    <mergeCell ref="K60:K64"/>
    <mergeCell ref="O60:O64"/>
    <mergeCell ref="Q60:Q64"/>
    <mergeCell ref="S60:S64"/>
    <mergeCell ref="K65:K69"/>
    <mergeCell ref="O65:O69"/>
    <mergeCell ref="Q65:Q69"/>
    <mergeCell ref="S65:S69"/>
    <mergeCell ref="K70:K72"/>
    <mergeCell ref="O70:O72"/>
    <mergeCell ref="Q70:Q72"/>
    <mergeCell ref="S70:S72"/>
    <mergeCell ref="D73:D79"/>
    <mergeCell ref="K73:K79"/>
    <mergeCell ref="O73:O79"/>
    <mergeCell ref="Q73:Q79"/>
    <mergeCell ref="S73:S79"/>
    <mergeCell ref="D80:D82"/>
    <mergeCell ref="K80:K82"/>
    <mergeCell ref="O80:O82"/>
    <mergeCell ref="Q80:Q82"/>
    <mergeCell ref="S80:S82"/>
    <mergeCell ref="D83:D88"/>
    <mergeCell ref="K83:K88"/>
    <mergeCell ref="O83:O88"/>
    <mergeCell ref="Q83:Q88"/>
    <mergeCell ref="S83:S88"/>
    <mergeCell ref="K89:K93"/>
    <mergeCell ref="O89:O93"/>
    <mergeCell ref="Q89:Q93"/>
    <mergeCell ref="S89:S93"/>
    <mergeCell ref="D94:D98"/>
    <mergeCell ref="K94:K98"/>
    <mergeCell ref="O94:O98"/>
    <mergeCell ref="Q94:Q98"/>
    <mergeCell ref="S94:S98"/>
    <mergeCell ref="K99:K102"/>
    <mergeCell ref="O99:O102"/>
    <mergeCell ref="Q99:Q102"/>
    <mergeCell ref="S99:S102"/>
    <mergeCell ref="D103:D105"/>
    <mergeCell ref="K103:K105"/>
    <mergeCell ref="O103:O105"/>
    <mergeCell ref="Q103:Q105"/>
    <mergeCell ref="S103:S105"/>
    <mergeCell ref="K106:K111"/>
    <mergeCell ref="O106:O111"/>
    <mergeCell ref="Q106:Q111"/>
    <mergeCell ref="S106:S111"/>
    <mergeCell ref="D112:D115"/>
    <mergeCell ref="K112:K115"/>
    <mergeCell ref="O112:O115"/>
    <mergeCell ref="Q112:Q115"/>
    <mergeCell ref="D116:D119"/>
    <mergeCell ref="K116:K119"/>
    <mergeCell ref="O116:O119"/>
    <mergeCell ref="Q116:Q119"/>
    <mergeCell ref="S116:S119"/>
    <mergeCell ref="Z122:Z160"/>
    <mergeCell ref="D123:D128"/>
    <mergeCell ref="K123:K128"/>
    <mergeCell ref="O123:O128"/>
    <mergeCell ref="Q123:Q128"/>
    <mergeCell ref="R123:R128"/>
    <mergeCell ref="S123:S128"/>
    <mergeCell ref="K130:K136"/>
    <mergeCell ref="M130:M136"/>
    <mergeCell ref="N130:N136"/>
    <mergeCell ref="O130:O136"/>
    <mergeCell ref="Q130:Q136"/>
    <mergeCell ref="S130:S136"/>
    <mergeCell ref="K137:K142"/>
    <mergeCell ref="O137:O142"/>
    <mergeCell ref="Q137:Q142"/>
    <mergeCell ref="K143:K148"/>
    <mergeCell ref="O143:O148"/>
    <mergeCell ref="Q143:Q148"/>
    <mergeCell ref="K149:K155"/>
    <mergeCell ref="O149:O155"/>
    <mergeCell ref="Q149:Q155"/>
    <mergeCell ref="S149:S155"/>
    <mergeCell ref="K156:K160"/>
    <mergeCell ref="O156:O160"/>
    <mergeCell ref="Q156:Q160"/>
    <mergeCell ref="S156:S160"/>
    <mergeCell ref="K162:K168"/>
    <mergeCell ref="O162:O168"/>
    <mergeCell ref="Q162:Q168"/>
    <mergeCell ref="S162:S168"/>
    <mergeCell ref="Z162:Z211"/>
    <mergeCell ref="K169:K174"/>
    <mergeCell ref="O169:O174"/>
    <mergeCell ref="Q169:Q174"/>
    <mergeCell ref="S169:S174"/>
    <mergeCell ref="K193:K198"/>
    <mergeCell ref="O193:O198"/>
    <mergeCell ref="Q193:Q198"/>
    <mergeCell ref="S193:S198"/>
    <mergeCell ref="K199:K204"/>
    <mergeCell ref="O199:O204"/>
    <mergeCell ref="Q199:Q204"/>
    <mergeCell ref="S199:S204"/>
    <mergeCell ref="K205:K206"/>
    <mergeCell ref="O205:O206"/>
    <mergeCell ref="Q205:Q206"/>
    <mergeCell ref="S205:S206"/>
    <mergeCell ref="K207:K210"/>
    <mergeCell ref="O207:O210"/>
    <mergeCell ref="Q207:Q210"/>
    <mergeCell ref="S207:S210"/>
    <mergeCell ref="D175:D180"/>
    <mergeCell ref="K175:K180"/>
    <mergeCell ref="O175:O180"/>
    <mergeCell ref="Q175:Q180"/>
    <mergeCell ref="S175:S180"/>
    <mergeCell ref="D181:D192"/>
    <mergeCell ref="K181:K192"/>
    <mergeCell ref="O181:O192"/>
    <mergeCell ref="Q181:Q192"/>
    <mergeCell ref="S181:S192"/>
  </mergeCells>
  <dataValidations count="2">
    <dataValidation type="list" operator="equal" allowBlank="1" showErrorMessage="1" sqref="R18 R46 R121 R161 R212" xr:uid="{00000000-0002-0000-0200-000000000000}">
      <formula1>"Not Covered,Partially covered,Fully Covered"</formula1>
      <formula2>0</formula2>
    </dataValidation>
    <dataValidation operator="equal" allowBlank="1" showErrorMessage="1" sqref="K24:L24 Q24" xr:uid="{00000000-0002-0000-0200-000001000000}">
      <formula1>0</formula1>
      <formula2>0</formula2>
    </dataValidation>
  </dataValidations>
  <pageMargins left="0.78749999999999998" right="0.78749999999999998" top="1.05277777777778" bottom="1.05277777777778" header="0.78749999999999998" footer="0.78749999999999998"/>
  <pageSetup paperSize="9" orientation="portrait" horizontalDpi="300" verticalDpi="300"/>
  <headerFooter>
    <oddHeader>&amp;C&amp;"Times New Roman,Regular"&amp;12&amp;A</oddHeader>
    <oddFooter>&amp;C&amp;"Times New Roman,Regular"&amp;12Page &amp;P</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J263"/>
  <sheetViews>
    <sheetView zoomScale="85" zoomScaleNormal="85" workbookViewId="0">
      <pane ySplit="1" topLeftCell="A92" activePane="bottomLeft" state="frozen"/>
      <selection pane="bottomLeft" activeCell="O130" sqref="O130"/>
    </sheetView>
  </sheetViews>
  <sheetFormatPr baseColWidth="10" defaultColWidth="11.6640625" defaultRowHeight="13"/>
  <cols>
    <col min="1" max="2" width="11.6640625" style="8"/>
    <col min="3" max="3" width="14.83203125" style="8" customWidth="1"/>
    <col min="4" max="4" width="7.6640625" style="8" customWidth="1"/>
    <col min="5" max="5" width="11.6640625" style="8"/>
    <col min="6" max="6" width="13" style="8" customWidth="1"/>
    <col min="7" max="7" width="11.6640625" style="8"/>
    <col min="8" max="8" width="16.5" style="8" customWidth="1"/>
    <col min="9" max="9" width="13.5" style="8" customWidth="1"/>
    <col min="10" max="10" width="11.6640625" style="8"/>
    <col min="11" max="11" width="16" style="8" customWidth="1"/>
    <col min="12" max="12" width="11" style="8" customWidth="1"/>
    <col min="13" max="13" width="13.83203125" style="8" customWidth="1"/>
    <col min="14" max="14" width="19.83203125" style="8" customWidth="1"/>
    <col min="15" max="17" width="16" style="8" customWidth="1"/>
    <col min="18" max="18" width="11.6640625" style="8"/>
    <col min="19" max="19" width="18.5" style="8" customWidth="1"/>
    <col min="20" max="20" width="16.5" style="8" customWidth="1"/>
    <col min="21" max="21" width="23.1640625" style="8" customWidth="1"/>
    <col min="22" max="1024" width="11.6640625" style="8"/>
  </cols>
  <sheetData>
    <row r="1" spans="1:26">
      <c r="A1" s="8" t="s">
        <v>0</v>
      </c>
      <c r="B1" s="8" t="s">
        <v>1</v>
      </c>
      <c r="C1" s="8" t="s">
        <v>2</v>
      </c>
      <c r="D1" s="8" t="s">
        <v>3</v>
      </c>
      <c r="E1" s="8" t="s">
        <v>4</v>
      </c>
      <c r="F1" s="8" t="s">
        <v>5</v>
      </c>
      <c r="G1" s="8" t="s">
        <v>6</v>
      </c>
      <c r="H1" s="8" t="s">
        <v>7</v>
      </c>
      <c r="I1" s="8" t="s">
        <v>8</v>
      </c>
      <c r="J1" s="8" t="s">
        <v>9</v>
      </c>
      <c r="K1" s="8" t="s">
        <v>197</v>
      </c>
      <c r="L1" s="8" t="s">
        <v>11</v>
      </c>
      <c r="M1" s="8" t="s">
        <v>12</v>
      </c>
      <c r="N1" s="8" t="s">
        <v>13</v>
      </c>
      <c r="O1" s="8" t="s">
        <v>198</v>
      </c>
      <c r="P1" s="8" t="s">
        <v>15</v>
      </c>
      <c r="Q1" s="8" t="s">
        <v>199</v>
      </c>
      <c r="R1" s="8" t="s">
        <v>17</v>
      </c>
      <c r="S1" s="8" t="s">
        <v>18</v>
      </c>
      <c r="T1" s="8" t="s">
        <v>19</v>
      </c>
      <c r="U1" s="8" t="s">
        <v>20</v>
      </c>
      <c r="V1" s="8" t="s">
        <v>21</v>
      </c>
      <c r="W1" s="8" t="s">
        <v>22</v>
      </c>
      <c r="X1" s="8" t="s">
        <v>23</v>
      </c>
      <c r="Y1" s="8" t="s">
        <v>24</v>
      </c>
      <c r="Z1" s="8" t="s">
        <v>25</v>
      </c>
    </row>
    <row r="2" spans="1:26" ht="57" customHeight="1">
      <c r="A2" s="86">
        <v>2</v>
      </c>
      <c r="B2" s="86" t="s">
        <v>200</v>
      </c>
      <c r="C2" s="88" t="s">
        <v>201</v>
      </c>
      <c r="D2" s="89" t="s">
        <v>117</v>
      </c>
      <c r="E2" s="86">
        <v>2</v>
      </c>
      <c r="F2" s="2" t="s">
        <v>202</v>
      </c>
      <c r="G2" s="35" t="s">
        <v>32</v>
      </c>
      <c r="H2" s="8">
        <v>2</v>
      </c>
      <c r="I2" s="2" t="s">
        <v>203</v>
      </c>
      <c r="K2" s="87">
        <f>COUNTIF(H2:H14,"&gt;0")/COUNT(H2:H14)</f>
        <v>0.30769230769230771</v>
      </c>
      <c r="L2" s="9"/>
      <c r="M2" s="8">
        <v>1</v>
      </c>
      <c r="N2" s="7" t="s">
        <v>204</v>
      </c>
      <c r="O2" s="87">
        <f>COUNTIF(M2:M14,"&gt;0")/COUNT(M2:M14)</f>
        <v>0.5</v>
      </c>
      <c r="P2" s="36">
        <f t="shared" ref="P2:P33" si="0">IF(OR(H2&gt;0, M2&gt;0),1,0)</f>
        <v>1</v>
      </c>
      <c r="Q2" s="87">
        <f>COUNTIF(P2:P14,"&gt;0")/COUNT(P2:P14)</f>
        <v>0.30769230769230771</v>
      </c>
      <c r="S2" s="86">
        <v>1</v>
      </c>
      <c r="T2" s="8">
        <f t="shared" ref="T2:T33" si="1">IF(S2&gt;0,E2,0)</f>
        <v>2</v>
      </c>
      <c r="Z2" s="86" t="s">
        <v>30</v>
      </c>
    </row>
    <row r="3" spans="1:26" ht="140">
      <c r="A3" s="86"/>
      <c r="B3" s="86"/>
      <c r="C3" s="88"/>
      <c r="D3" s="89"/>
      <c r="E3" s="86"/>
      <c r="F3" s="2"/>
      <c r="G3" s="35" t="s">
        <v>33</v>
      </c>
      <c r="H3" s="8">
        <v>1</v>
      </c>
      <c r="I3" s="2" t="s">
        <v>205</v>
      </c>
      <c r="K3" s="87"/>
      <c r="L3" s="9"/>
      <c r="M3" s="8">
        <v>2</v>
      </c>
      <c r="N3" s="7"/>
      <c r="O3" s="87"/>
      <c r="P3" s="36">
        <f t="shared" si="0"/>
        <v>1</v>
      </c>
      <c r="Q3" s="87"/>
      <c r="S3" s="86"/>
      <c r="T3" s="8">
        <f t="shared" si="1"/>
        <v>0</v>
      </c>
      <c r="Z3" s="86" t="s">
        <v>30</v>
      </c>
    </row>
    <row r="4" spans="1:26" ht="84">
      <c r="A4" s="86"/>
      <c r="B4" s="86"/>
      <c r="C4" s="86"/>
      <c r="D4" s="86"/>
      <c r="E4" s="86"/>
      <c r="G4" s="8" t="s">
        <v>34</v>
      </c>
      <c r="H4" s="8">
        <v>4</v>
      </c>
      <c r="I4" s="37" t="s">
        <v>206</v>
      </c>
      <c r="K4" s="87"/>
      <c r="L4" s="9"/>
      <c r="M4" s="8">
        <v>0</v>
      </c>
      <c r="O4" s="87"/>
      <c r="P4" s="36">
        <f t="shared" si="0"/>
        <v>1</v>
      </c>
      <c r="Q4" s="87"/>
      <c r="S4" s="86"/>
      <c r="T4" s="8">
        <f t="shared" si="1"/>
        <v>0</v>
      </c>
      <c r="Z4" s="86" t="s">
        <v>30</v>
      </c>
    </row>
    <row r="5" spans="1:26" ht="56">
      <c r="A5" s="86"/>
      <c r="B5" s="86"/>
      <c r="C5" s="86"/>
      <c r="D5" s="86"/>
      <c r="E5" s="86"/>
      <c r="G5" s="8" t="s">
        <v>35</v>
      </c>
      <c r="H5" s="8">
        <v>1</v>
      </c>
      <c r="I5" s="2" t="s">
        <v>207</v>
      </c>
      <c r="K5" s="87"/>
      <c r="L5" s="9"/>
      <c r="M5" s="8">
        <v>0</v>
      </c>
      <c r="O5" s="87"/>
      <c r="P5" s="36">
        <f t="shared" si="0"/>
        <v>1</v>
      </c>
      <c r="Q5" s="87"/>
      <c r="S5" s="86"/>
      <c r="T5" s="8">
        <f t="shared" si="1"/>
        <v>0</v>
      </c>
      <c r="Z5" s="86" t="s">
        <v>30</v>
      </c>
    </row>
    <row r="6" spans="1:26">
      <c r="A6" s="86"/>
      <c r="B6" s="86"/>
      <c r="C6" s="86"/>
      <c r="D6" s="86"/>
      <c r="E6" s="86"/>
      <c r="G6" s="8" t="s">
        <v>36</v>
      </c>
      <c r="H6" s="8">
        <v>0</v>
      </c>
      <c r="I6" s="2"/>
      <c r="K6" s="87"/>
      <c r="L6" s="9"/>
      <c r="O6" s="87"/>
      <c r="P6" s="36">
        <f t="shared" si="0"/>
        <v>0</v>
      </c>
      <c r="Q6" s="87"/>
      <c r="S6" s="86"/>
      <c r="T6" s="8">
        <f t="shared" si="1"/>
        <v>0</v>
      </c>
      <c r="Z6" s="86"/>
    </row>
    <row r="7" spans="1:26">
      <c r="A7" s="86"/>
      <c r="B7" s="86"/>
      <c r="C7" s="86"/>
      <c r="D7" s="86"/>
      <c r="E7" s="86"/>
      <c r="G7" s="8" t="s">
        <v>44</v>
      </c>
      <c r="H7" s="8">
        <v>0</v>
      </c>
      <c r="I7" s="2"/>
      <c r="K7" s="87"/>
      <c r="L7" s="9"/>
      <c r="O7" s="87"/>
      <c r="P7" s="36">
        <f t="shared" si="0"/>
        <v>0</v>
      </c>
      <c r="Q7" s="87"/>
      <c r="S7" s="86"/>
      <c r="T7" s="8">
        <f t="shared" si="1"/>
        <v>0</v>
      </c>
      <c r="Z7" s="86"/>
    </row>
    <row r="8" spans="1:26">
      <c r="A8" s="86"/>
      <c r="B8" s="86"/>
      <c r="C8" s="86"/>
      <c r="D8" s="86"/>
      <c r="E8" s="86"/>
      <c r="G8" s="8" t="s">
        <v>45</v>
      </c>
      <c r="H8" s="8">
        <v>0</v>
      </c>
      <c r="I8" s="2"/>
      <c r="K8" s="87"/>
      <c r="L8" s="9"/>
      <c r="O8" s="87"/>
      <c r="P8" s="36">
        <f t="shared" si="0"/>
        <v>0</v>
      </c>
      <c r="Q8" s="87"/>
      <c r="S8" s="86"/>
      <c r="T8" s="8">
        <f t="shared" si="1"/>
        <v>0</v>
      </c>
      <c r="Z8" s="86"/>
    </row>
    <row r="9" spans="1:26">
      <c r="A9" s="86"/>
      <c r="B9" s="86"/>
      <c r="C9" s="86"/>
      <c r="D9" s="86"/>
      <c r="E9" s="86"/>
      <c r="G9" s="8" t="s">
        <v>46</v>
      </c>
      <c r="H9" s="8">
        <v>0</v>
      </c>
      <c r="I9" s="2"/>
      <c r="K9" s="87"/>
      <c r="L9" s="9"/>
      <c r="O9" s="87"/>
      <c r="P9" s="36">
        <f t="shared" si="0"/>
        <v>0</v>
      </c>
      <c r="Q9" s="87"/>
      <c r="S9" s="86"/>
      <c r="T9" s="8">
        <f t="shared" si="1"/>
        <v>0</v>
      </c>
      <c r="Z9" s="86"/>
    </row>
    <row r="10" spans="1:26">
      <c r="A10" s="86"/>
      <c r="B10" s="86"/>
      <c r="C10" s="86"/>
      <c r="D10" s="86"/>
      <c r="E10" s="86"/>
      <c r="G10" s="8" t="s">
        <v>47</v>
      </c>
      <c r="H10" s="8">
        <v>0</v>
      </c>
      <c r="I10" s="2"/>
      <c r="K10" s="87"/>
      <c r="L10" s="9"/>
      <c r="O10" s="87"/>
      <c r="P10" s="36">
        <f t="shared" si="0"/>
        <v>0</v>
      </c>
      <c r="Q10" s="87"/>
      <c r="S10" s="86"/>
      <c r="T10" s="8">
        <f t="shared" si="1"/>
        <v>0</v>
      </c>
      <c r="Z10" s="86"/>
    </row>
    <row r="11" spans="1:26">
      <c r="A11" s="86"/>
      <c r="B11" s="86"/>
      <c r="C11" s="86"/>
      <c r="D11" s="86"/>
      <c r="E11" s="86"/>
      <c r="G11" s="8" t="s">
        <v>48</v>
      </c>
      <c r="H11" s="8">
        <v>0</v>
      </c>
      <c r="I11" s="2"/>
      <c r="K11" s="87"/>
      <c r="L11" s="9"/>
      <c r="O11" s="87"/>
      <c r="P11" s="36">
        <f t="shared" si="0"/>
        <v>0</v>
      </c>
      <c r="Q11" s="87"/>
      <c r="S11" s="86"/>
      <c r="T11" s="8">
        <f t="shared" si="1"/>
        <v>0</v>
      </c>
      <c r="Z11" s="86"/>
    </row>
    <row r="12" spans="1:26">
      <c r="A12" s="86"/>
      <c r="B12" s="86"/>
      <c r="C12" s="86"/>
      <c r="D12" s="86"/>
      <c r="E12" s="86"/>
      <c r="G12" s="8" t="s">
        <v>49</v>
      </c>
      <c r="H12" s="8">
        <v>0</v>
      </c>
      <c r="I12" s="2"/>
      <c r="K12" s="87"/>
      <c r="L12" s="9"/>
      <c r="O12" s="87"/>
      <c r="P12" s="36">
        <f t="shared" si="0"/>
        <v>0</v>
      </c>
      <c r="Q12" s="87"/>
      <c r="S12" s="86"/>
      <c r="T12" s="8">
        <f t="shared" si="1"/>
        <v>0</v>
      </c>
      <c r="Z12" s="86"/>
    </row>
    <row r="13" spans="1:26">
      <c r="A13" s="86"/>
      <c r="B13" s="86"/>
      <c r="C13" s="86"/>
      <c r="D13" s="86"/>
      <c r="E13" s="86"/>
      <c r="G13" s="8" t="s">
        <v>50</v>
      </c>
      <c r="H13" s="8">
        <v>0</v>
      </c>
      <c r="I13" s="2"/>
      <c r="K13" s="87"/>
      <c r="L13" s="9"/>
      <c r="O13" s="87"/>
      <c r="P13" s="36">
        <f t="shared" si="0"/>
        <v>0</v>
      </c>
      <c r="Q13" s="87"/>
      <c r="S13" s="86"/>
      <c r="T13" s="8">
        <f t="shared" si="1"/>
        <v>0</v>
      </c>
      <c r="Z13" s="86"/>
    </row>
    <row r="14" spans="1:26">
      <c r="A14" s="86"/>
      <c r="B14" s="86"/>
      <c r="C14" s="86"/>
      <c r="D14" s="86"/>
      <c r="E14" s="86"/>
      <c r="G14" s="8" t="s">
        <v>51</v>
      </c>
      <c r="H14" s="8">
        <v>0</v>
      </c>
      <c r="I14" s="2"/>
      <c r="K14" s="87"/>
      <c r="L14" s="9"/>
      <c r="O14" s="87"/>
      <c r="P14" s="36">
        <f t="shared" si="0"/>
        <v>0</v>
      </c>
      <c r="Q14" s="87"/>
      <c r="S14" s="86"/>
      <c r="T14" s="8">
        <f t="shared" si="1"/>
        <v>0</v>
      </c>
      <c r="Z14" s="86"/>
    </row>
    <row r="15" spans="1:26">
      <c r="A15" s="86"/>
      <c r="B15" s="86"/>
      <c r="C15" s="86"/>
      <c r="D15" s="86" t="s">
        <v>120</v>
      </c>
      <c r="E15" s="86">
        <v>5</v>
      </c>
      <c r="G15" s="8" t="s">
        <v>32</v>
      </c>
      <c r="H15" s="8">
        <v>0</v>
      </c>
      <c r="K15" s="87">
        <f>COUNTIF(H15:H22,"&gt;0")/COUNT(H15:H22)</f>
        <v>0</v>
      </c>
      <c r="L15" s="9"/>
      <c r="M15" s="8">
        <v>4</v>
      </c>
      <c r="O15" s="87">
        <f>COUNTIF(M15:M22,"&gt;0")/COUNT(M15:M22)</f>
        <v>1</v>
      </c>
      <c r="P15" s="36">
        <f t="shared" si="0"/>
        <v>1</v>
      </c>
      <c r="Q15" s="87">
        <f>COUNTIF(P15:P22,"&gt;0")/COUNT(P15:P22)</f>
        <v>1</v>
      </c>
      <c r="S15" s="8">
        <v>0</v>
      </c>
      <c r="T15" s="8">
        <f t="shared" si="1"/>
        <v>0</v>
      </c>
      <c r="Z15" s="86" t="s">
        <v>30</v>
      </c>
    </row>
    <row r="16" spans="1:26">
      <c r="A16" s="86"/>
      <c r="B16" s="86"/>
      <c r="C16" s="86"/>
      <c r="D16" s="86"/>
      <c r="E16" s="86"/>
      <c r="G16" s="8" t="s">
        <v>33</v>
      </c>
      <c r="H16" s="8">
        <v>0</v>
      </c>
      <c r="K16" s="87"/>
      <c r="L16" s="9"/>
      <c r="M16" s="8">
        <v>3</v>
      </c>
      <c r="O16" s="87"/>
      <c r="P16" s="36">
        <f t="shared" si="0"/>
        <v>1</v>
      </c>
      <c r="Q16" s="87"/>
      <c r="T16" s="8">
        <f t="shared" si="1"/>
        <v>0</v>
      </c>
      <c r="Z16" s="86"/>
    </row>
    <row r="17" spans="1:26">
      <c r="A17" s="86"/>
      <c r="B17" s="86"/>
      <c r="C17" s="86"/>
      <c r="D17" s="86"/>
      <c r="E17" s="86"/>
      <c r="G17" s="8" t="s">
        <v>34</v>
      </c>
      <c r="H17" s="8">
        <v>0</v>
      </c>
      <c r="K17" s="87"/>
      <c r="L17" s="9"/>
      <c r="M17" s="8">
        <v>4</v>
      </c>
      <c r="O17" s="87"/>
      <c r="P17" s="36">
        <f t="shared" si="0"/>
        <v>1</v>
      </c>
      <c r="Q17" s="87"/>
      <c r="T17" s="8">
        <f t="shared" si="1"/>
        <v>0</v>
      </c>
      <c r="Z17" s="86"/>
    </row>
    <row r="18" spans="1:26">
      <c r="A18" s="86"/>
      <c r="B18" s="86"/>
      <c r="C18" s="86"/>
      <c r="D18" s="86"/>
      <c r="E18" s="86"/>
      <c r="G18" s="8" t="s">
        <v>35</v>
      </c>
      <c r="H18" s="8">
        <v>0</v>
      </c>
      <c r="K18" s="87"/>
      <c r="L18" s="9"/>
      <c r="M18" s="8">
        <v>2</v>
      </c>
      <c r="O18" s="87"/>
      <c r="P18" s="36">
        <f t="shared" si="0"/>
        <v>1</v>
      </c>
      <c r="Q18" s="87"/>
      <c r="T18" s="8">
        <f t="shared" si="1"/>
        <v>0</v>
      </c>
      <c r="Z18" s="86"/>
    </row>
    <row r="19" spans="1:26">
      <c r="A19" s="86"/>
      <c r="B19" s="86"/>
      <c r="C19" s="86"/>
      <c r="D19" s="86"/>
      <c r="E19" s="86"/>
      <c r="G19" s="8" t="s">
        <v>36</v>
      </c>
      <c r="H19" s="8">
        <v>0</v>
      </c>
      <c r="K19" s="87"/>
      <c r="L19" s="9"/>
      <c r="M19" s="8">
        <v>1</v>
      </c>
      <c r="O19" s="87"/>
      <c r="P19" s="36">
        <f t="shared" si="0"/>
        <v>1</v>
      </c>
      <c r="Q19" s="87"/>
      <c r="T19" s="8">
        <f t="shared" si="1"/>
        <v>0</v>
      </c>
      <c r="Z19" s="86"/>
    </row>
    <row r="20" spans="1:26">
      <c r="A20" s="86"/>
      <c r="B20" s="86"/>
      <c r="C20" s="86"/>
      <c r="D20" s="86"/>
      <c r="E20" s="86"/>
      <c r="G20" s="8" t="s">
        <v>44</v>
      </c>
      <c r="H20" s="8">
        <v>0</v>
      </c>
      <c r="K20" s="87"/>
      <c r="L20" s="9"/>
      <c r="M20" s="8">
        <v>5</v>
      </c>
      <c r="O20" s="87"/>
      <c r="P20" s="36">
        <f t="shared" si="0"/>
        <v>1</v>
      </c>
      <c r="Q20" s="87"/>
      <c r="T20" s="8">
        <f t="shared" si="1"/>
        <v>0</v>
      </c>
      <c r="Z20" s="86"/>
    </row>
    <row r="21" spans="1:26">
      <c r="A21" s="86"/>
      <c r="B21" s="86"/>
      <c r="C21" s="86"/>
      <c r="D21" s="86"/>
      <c r="E21" s="86"/>
      <c r="G21" s="8" t="s">
        <v>45</v>
      </c>
      <c r="H21" s="8">
        <v>0</v>
      </c>
      <c r="K21" s="87"/>
      <c r="L21" s="9"/>
      <c r="M21" s="8">
        <v>2</v>
      </c>
      <c r="O21" s="87"/>
      <c r="P21" s="36">
        <f t="shared" si="0"/>
        <v>1</v>
      </c>
      <c r="Q21" s="87"/>
      <c r="T21" s="8">
        <f t="shared" si="1"/>
        <v>0</v>
      </c>
      <c r="Z21" s="86"/>
    </row>
    <row r="22" spans="1:26">
      <c r="A22" s="86"/>
      <c r="B22" s="86"/>
      <c r="C22" s="86"/>
      <c r="D22" s="86"/>
      <c r="E22" s="86"/>
      <c r="G22" s="8" t="s">
        <v>46</v>
      </c>
      <c r="H22" s="8">
        <v>0</v>
      </c>
      <c r="K22" s="87"/>
      <c r="L22" s="9"/>
      <c r="M22" s="8">
        <v>7</v>
      </c>
      <c r="O22" s="87"/>
      <c r="P22" s="36">
        <f t="shared" si="0"/>
        <v>1</v>
      </c>
      <c r="Q22" s="87"/>
      <c r="T22" s="8">
        <f t="shared" si="1"/>
        <v>0</v>
      </c>
      <c r="Z22" s="86"/>
    </row>
    <row r="23" spans="1:26">
      <c r="A23" s="86"/>
      <c r="B23" s="86"/>
      <c r="C23" s="86"/>
      <c r="D23" s="86" t="s">
        <v>126</v>
      </c>
      <c r="E23" s="86">
        <v>5</v>
      </c>
      <c r="G23" s="8" t="s">
        <v>32</v>
      </c>
      <c r="H23" s="8">
        <v>0</v>
      </c>
      <c r="K23" s="87">
        <f>COUNTIF(H23:H31,"&gt;0")/COUNT(H23:H31)</f>
        <v>0</v>
      </c>
      <c r="L23" s="9"/>
      <c r="M23" s="8">
        <v>0</v>
      </c>
      <c r="N23" s="3"/>
      <c r="O23" s="87">
        <f>COUNTIF(M23:M31,"&gt;0")/COUNT(M23:M31)</f>
        <v>0.55555555555555558</v>
      </c>
      <c r="P23" s="36">
        <f t="shared" si="0"/>
        <v>0</v>
      </c>
      <c r="Q23" s="87">
        <f>COUNTIF(P23:P31,"&gt;0")/COUNT(P23:P31)</f>
        <v>0.55555555555555558</v>
      </c>
      <c r="S23" s="8">
        <v>1</v>
      </c>
      <c r="T23" s="8">
        <f t="shared" si="1"/>
        <v>5</v>
      </c>
      <c r="Z23" s="86" t="s">
        <v>30</v>
      </c>
    </row>
    <row r="24" spans="1:26">
      <c r="A24" s="86"/>
      <c r="B24" s="86"/>
      <c r="C24" s="86"/>
      <c r="D24" s="86"/>
      <c r="E24" s="86"/>
      <c r="G24" s="8" t="s">
        <v>33</v>
      </c>
      <c r="H24" s="8">
        <v>0</v>
      </c>
      <c r="K24" s="87"/>
      <c r="L24" s="9"/>
      <c r="M24" s="8">
        <v>0</v>
      </c>
      <c r="N24" s="3"/>
      <c r="O24" s="87"/>
      <c r="P24" s="36">
        <f t="shared" si="0"/>
        <v>0</v>
      </c>
      <c r="Q24" s="87"/>
      <c r="T24" s="8">
        <f t="shared" si="1"/>
        <v>0</v>
      </c>
      <c r="Z24" s="86"/>
    </row>
    <row r="25" spans="1:26">
      <c r="A25" s="86"/>
      <c r="B25" s="86"/>
      <c r="C25" s="86"/>
      <c r="D25" s="86"/>
      <c r="E25" s="86"/>
      <c r="G25" s="8" t="s">
        <v>34</v>
      </c>
      <c r="H25" s="8">
        <v>0</v>
      </c>
      <c r="K25" s="87"/>
      <c r="L25" s="9"/>
      <c r="M25" s="8">
        <v>0</v>
      </c>
      <c r="N25" s="3"/>
      <c r="O25" s="87"/>
      <c r="P25" s="36">
        <f t="shared" si="0"/>
        <v>0</v>
      </c>
      <c r="Q25" s="87"/>
      <c r="T25" s="8">
        <f t="shared" si="1"/>
        <v>0</v>
      </c>
      <c r="Z25" s="86"/>
    </row>
    <row r="26" spans="1:26">
      <c r="A26" s="86"/>
      <c r="B26" s="86"/>
      <c r="C26" s="86"/>
      <c r="D26" s="86"/>
      <c r="E26" s="86"/>
      <c r="G26" s="8" t="s">
        <v>35</v>
      </c>
      <c r="H26" s="8">
        <v>0</v>
      </c>
      <c r="K26" s="87"/>
      <c r="L26" s="9"/>
      <c r="M26" s="8">
        <v>0</v>
      </c>
      <c r="N26" s="3"/>
      <c r="O26" s="87"/>
      <c r="P26" s="36">
        <f t="shared" si="0"/>
        <v>0</v>
      </c>
      <c r="Q26" s="87"/>
      <c r="T26" s="8">
        <f t="shared" si="1"/>
        <v>0</v>
      </c>
      <c r="Z26" s="86"/>
    </row>
    <row r="27" spans="1:26">
      <c r="A27" s="86"/>
      <c r="B27" s="86"/>
      <c r="C27" s="86"/>
      <c r="D27" s="86"/>
      <c r="E27" s="86"/>
      <c r="G27" s="8" t="s">
        <v>36</v>
      </c>
      <c r="H27" s="8">
        <v>0</v>
      </c>
      <c r="K27" s="87"/>
      <c r="L27" s="9"/>
      <c r="M27" s="8">
        <v>2</v>
      </c>
      <c r="N27" s="3"/>
      <c r="O27" s="87"/>
      <c r="P27" s="36">
        <f t="shared" si="0"/>
        <v>1</v>
      </c>
      <c r="Q27" s="87"/>
      <c r="T27" s="8">
        <f t="shared" si="1"/>
        <v>0</v>
      </c>
      <c r="Z27" s="86"/>
    </row>
    <row r="28" spans="1:26">
      <c r="A28" s="86"/>
      <c r="B28" s="86"/>
      <c r="C28" s="86"/>
      <c r="D28" s="86"/>
      <c r="E28" s="86"/>
      <c r="G28" s="8" t="s">
        <v>44</v>
      </c>
      <c r="H28" s="8">
        <v>0</v>
      </c>
      <c r="K28" s="87"/>
      <c r="L28" s="9"/>
      <c r="M28" s="8">
        <v>5</v>
      </c>
      <c r="N28" s="3"/>
      <c r="O28" s="87"/>
      <c r="P28" s="36">
        <f t="shared" si="0"/>
        <v>1</v>
      </c>
      <c r="Q28" s="87"/>
      <c r="T28" s="8">
        <f t="shared" si="1"/>
        <v>0</v>
      </c>
      <c r="Z28" s="86"/>
    </row>
    <row r="29" spans="1:26">
      <c r="A29" s="86"/>
      <c r="B29" s="86"/>
      <c r="C29" s="86"/>
      <c r="D29" s="86"/>
      <c r="E29" s="86"/>
      <c r="G29" s="8" t="s">
        <v>45</v>
      </c>
      <c r="H29" s="8">
        <v>0</v>
      </c>
      <c r="K29" s="87"/>
      <c r="L29" s="9"/>
      <c r="M29" s="8">
        <v>5</v>
      </c>
      <c r="N29" s="3"/>
      <c r="O29" s="87"/>
      <c r="P29" s="36">
        <f t="shared" si="0"/>
        <v>1</v>
      </c>
      <c r="Q29" s="87"/>
      <c r="T29" s="8">
        <f t="shared" si="1"/>
        <v>0</v>
      </c>
      <c r="Z29" s="86"/>
    </row>
    <row r="30" spans="1:26">
      <c r="A30" s="86"/>
      <c r="B30" s="86"/>
      <c r="C30" s="86"/>
      <c r="D30" s="86"/>
      <c r="E30" s="86"/>
      <c r="G30" s="8" t="s">
        <v>46</v>
      </c>
      <c r="H30" s="8">
        <v>0</v>
      </c>
      <c r="K30" s="87"/>
      <c r="L30" s="9"/>
      <c r="M30" s="8">
        <v>2</v>
      </c>
      <c r="N30" s="3"/>
      <c r="O30" s="87"/>
      <c r="P30" s="36">
        <f t="shared" si="0"/>
        <v>1</v>
      </c>
      <c r="Q30" s="87"/>
      <c r="T30" s="8">
        <f t="shared" si="1"/>
        <v>0</v>
      </c>
      <c r="Z30" s="86"/>
    </row>
    <row r="31" spans="1:26">
      <c r="A31" s="86"/>
      <c r="B31" s="86"/>
      <c r="C31" s="86"/>
      <c r="D31" s="86"/>
      <c r="E31" s="86"/>
      <c r="G31" s="8" t="s">
        <v>47</v>
      </c>
      <c r="H31" s="8">
        <v>0</v>
      </c>
      <c r="K31" s="87"/>
      <c r="L31" s="9"/>
      <c r="M31" s="8">
        <v>3</v>
      </c>
      <c r="N31" s="3"/>
      <c r="O31" s="87"/>
      <c r="P31" s="36">
        <f t="shared" si="0"/>
        <v>1</v>
      </c>
      <c r="Q31" s="87"/>
      <c r="T31" s="8">
        <f t="shared" si="1"/>
        <v>0</v>
      </c>
      <c r="Z31" s="86"/>
    </row>
    <row r="32" spans="1:26">
      <c r="A32" s="86"/>
      <c r="B32" s="86"/>
      <c r="C32" s="86"/>
      <c r="D32" s="86">
        <v>5</v>
      </c>
      <c r="E32" s="8">
        <v>8</v>
      </c>
      <c r="G32" s="8" t="s">
        <v>32</v>
      </c>
      <c r="H32" s="8">
        <v>0</v>
      </c>
      <c r="K32" s="87">
        <f>COUNTIF(H32:H36,"&gt;0")/COUNT(H32:H36)</f>
        <v>0</v>
      </c>
      <c r="L32" s="9"/>
      <c r="M32" s="8">
        <v>0</v>
      </c>
      <c r="N32" s="3"/>
      <c r="O32" s="87">
        <f>COUNTIF(M32:M36,"&gt;0")/COUNT(M32:M36)</f>
        <v>0.8</v>
      </c>
      <c r="P32" s="36">
        <f t="shared" si="0"/>
        <v>0</v>
      </c>
      <c r="Q32" s="87">
        <f>COUNTIF(P32:P36,"&gt;0")/COUNT(P32:P36)</f>
        <v>0.8</v>
      </c>
      <c r="S32" s="8">
        <v>1</v>
      </c>
      <c r="T32" s="8">
        <f t="shared" si="1"/>
        <v>8</v>
      </c>
      <c r="Z32" s="86" t="s">
        <v>30</v>
      </c>
    </row>
    <row r="33" spans="1:26">
      <c r="A33" s="86"/>
      <c r="B33" s="86"/>
      <c r="C33" s="86"/>
      <c r="D33" s="86"/>
      <c r="G33" s="8" t="s">
        <v>33</v>
      </c>
      <c r="H33" s="8">
        <v>0</v>
      </c>
      <c r="K33" s="87"/>
      <c r="L33" s="9"/>
      <c r="M33" s="8">
        <v>1</v>
      </c>
      <c r="N33" s="3"/>
      <c r="O33" s="87"/>
      <c r="P33" s="36">
        <f t="shared" si="0"/>
        <v>1</v>
      </c>
      <c r="Q33" s="87"/>
      <c r="T33" s="8">
        <f t="shared" si="1"/>
        <v>0</v>
      </c>
      <c r="Z33" s="86"/>
    </row>
    <row r="34" spans="1:26">
      <c r="A34" s="86"/>
      <c r="B34" s="86"/>
      <c r="C34" s="86"/>
      <c r="D34" s="86"/>
      <c r="G34" s="8" t="s">
        <v>34</v>
      </c>
      <c r="H34" s="8">
        <v>0</v>
      </c>
      <c r="K34" s="87"/>
      <c r="L34" s="9"/>
      <c r="M34" s="8">
        <v>2</v>
      </c>
      <c r="N34" s="3"/>
      <c r="O34" s="87"/>
      <c r="P34" s="36">
        <f t="shared" ref="P34:P63" si="2">IF(OR(H34&gt;0, M34&gt;0),1,0)</f>
        <v>1</v>
      </c>
      <c r="Q34" s="87"/>
      <c r="T34" s="8">
        <f t="shared" ref="T34:T63" si="3">IF(S34&gt;0,E34,0)</f>
        <v>0</v>
      </c>
      <c r="Z34" s="86"/>
    </row>
    <row r="35" spans="1:26">
      <c r="A35" s="86"/>
      <c r="B35" s="86"/>
      <c r="C35" s="86"/>
      <c r="D35" s="86"/>
      <c r="G35" s="8" t="s">
        <v>35</v>
      </c>
      <c r="H35" s="8">
        <v>0</v>
      </c>
      <c r="K35" s="87"/>
      <c r="L35" s="9"/>
      <c r="M35" s="8">
        <v>2</v>
      </c>
      <c r="N35" s="3"/>
      <c r="O35" s="87"/>
      <c r="P35" s="36">
        <f t="shared" si="2"/>
        <v>1</v>
      </c>
      <c r="Q35" s="87"/>
      <c r="T35" s="8">
        <f t="shared" si="3"/>
        <v>0</v>
      </c>
      <c r="Z35" s="86"/>
    </row>
    <row r="36" spans="1:26">
      <c r="A36" s="86"/>
      <c r="B36" s="86"/>
      <c r="C36" s="86"/>
      <c r="D36" s="86"/>
      <c r="G36" s="8" t="s">
        <v>36</v>
      </c>
      <c r="H36" s="8">
        <v>0</v>
      </c>
      <c r="K36" s="87"/>
      <c r="L36" s="9"/>
      <c r="M36" s="8">
        <v>5</v>
      </c>
      <c r="N36" s="3"/>
      <c r="O36" s="87"/>
      <c r="P36" s="36">
        <f t="shared" si="2"/>
        <v>1</v>
      </c>
      <c r="Q36" s="87"/>
      <c r="T36" s="8">
        <f t="shared" si="3"/>
        <v>0</v>
      </c>
      <c r="Z36" s="86"/>
    </row>
    <row r="37" spans="1:26">
      <c r="A37" s="86"/>
      <c r="B37" s="86"/>
      <c r="C37" s="86"/>
      <c r="D37" s="86">
        <v>6</v>
      </c>
      <c r="E37" s="8">
        <v>8</v>
      </c>
      <c r="G37" s="8" t="s">
        <v>32</v>
      </c>
      <c r="H37" s="8">
        <v>0</v>
      </c>
      <c r="K37" s="87">
        <f>COUNTIF(H37:H40,"&gt;0")/COUNT(H37:H40)</f>
        <v>0</v>
      </c>
      <c r="L37" s="9"/>
      <c r="M37" s="8">
        <v>2</v>
      </c>
      <c r="N37" s="3"/>
      <c r="O37" s="87">
        <f>COUNTIF(M37:M40,"&gt;0")/COUNT(M37:M40)</f>
        <v>1</v>
      </c>
      <c r="P37" s="36">
        <f t="shared" si="2"/>
        <v>1</v>
      </c>
      <c r="Q37" s="87">
        <f>COUNTIF(P37:P40,"&gt;0")/COUNT(P37:P40)</f>
        <v>1</v>
      </c>
      <c r="S37" s="8">
        <v>1</v>
      </c>
      <c r="T37" s="8">
        <f t="shared" si="3"/>
        <v>8</v>
      </c>
      <c r="Z37" s="86" t="s">
        <v>30</v>
      </c>
    </row>
    <row r="38" spans="1:26">
      <c r="A38" s="86"/>
      <c r="B38" s="86"/>
      <c r="C38" s="86"/>
      <c r="D38" s="86"/>
      <c r="G38" s="8" t="s">
        <v>33</v>
      </c>
      <c r="H38" s="8">
        <v>0</v>
      </c>
      <c r="K38" s="87"/>
      <c r="L38" s="9"/>
      <c r="M38" s="8">
        <v>2</v>
      </c>
      <c r="N38" s="3"/>
      <c r="O38" s="87"/>
      <c r="P38" s="36">
        <f t="shared" si="2"/>
        <v>1</v>
      </c>
      <c r="Q38" s="87"/>
      <c r="T38" s="8">
        <f t="shared" si="3"/>
        <v>0</v>
      </c>
      <c r="Z38" s="86"/>
    </row>
    <row r="39" spans="1:26">
      <c r="A39" s="86"/>
      <c r="B39" s="86"/>
      <c r="C39" s="86"/>
      <c r="D39" s="86"/>
      <c r="G39" s="8" t="s">
        <v>34</v>
      </c>
      <c r="H39" s="8">
        <v>0</v>
      </c>
      <c r="K39" s="87"/>
      <c r="L39" s="9"/>
      <c r="M39" s="8">
        <v>1</v>
      </c>
      <c r="N39" s="3"/>
      <c r="O39" s="87"/>
      <c r="P39" s="36">
        <f t="shared" si="2"/>
        <v>1</v>
      </c>
      <c r="Q39" s="87"/>
      <c r="T39" s="8">
        <f t="shared" si="3"/>
        <v>0</v>
      </c>
      <c r="Z39" s="86"/>
    </row>
    <row r="40" spans="1:26">
      <c r="A40" s="86"/>
      <c r="B40" s="86"/>
      <c r="C40" s="86"/>
      <c r="D40" s="86"/>
      <c r="G40" s="8" t="s">
        <v>35</v>
      </c>
      <c r="H40" s="8">
        <v>0</v>
      </c>
      <c r="K40" s="87"/>
      <c r="L40" s="9"/>
      <c r="M40" s="8">
        <v>1</v>
      </c>
      <c r="N40" s="3"/>
      <c r="O40" s="87"/>
      <c r="P40" s="36">
        <f t="shared" si="2"/>
        <v>1</v>
      </c>
      <c r="Q40" s="87"/>
      <c r="T40" s="8">
        <f t="shared" si="3"/>
        <v>0</v>
      </c>
      <c r="Z40" s="86"/>
    </row>
    <row r="41" spans="1:26" ht="12.75" customHeight="1">
      <c r="A41" s="86"/>
      <c r="B41" s="86"/>
      <c r="C41" s="86"/>
      <c r="D41" s="86">
        <v>13</v>
      </c>
      <c r="E41" s="8">
        <v>2</v>
      </c>
      <c r="G41" s="8" t="s">
        <v>32</v>
      </c>
      <c r="H41" s="8">
        <v>0</v>
      </c>
      <c r="K41" s="87">
        <f>COUNTIF(H41:H42,"&gt;0")/COUNT(H41:H42)</f>
        <v>0</v>
      </c>
      <c r="L41" s="9"/>
      <c r="M41" s="8">
        <v>3</v>
      </c>
      <c r="N41" s="96" t="s">
        <v>208</v>
      </c>
      <c r="O41" s="87">
        <f>COUNTIF(M41:M42,"&gt;0")/COUNT(M41:M42)</f>
        <v>1</v>
      </c>
      <c r="P41" s="36">
        <f t="shared" si="2"/>
        <v>1</v>
      </c>
      <c r="Q41" s="87">
        <f>COUNTIF(P41:P42,"&gt;0")/COUNT(P41:P42)</f>
        <v>1</v>
      </c>
      <c r="S41" s="8">
        <v>1</v>
      </c>
      <c r="T41" s="8">
        <f t="shared" si="3"/>
        <v>2</v>
      </c>
      <c r="Z41" s="86" t="s">
        <v>30</v>
      </c>
    </row>
    <row r="42" spans="1:26">
      <c r="A42" s="86"/>
      <c r="B42" s="86"/>
      <c r="C42" s="86"/>
      <c r="D42" s="86"/>
      <c r="G42" s="8" t="s">
        <v>33</v>
      </c>
      <c r="H42" s="8">
        <v>0</v>
      </c>
      <c r="K42" s="87"/>
      <c r="L42" s="9"/>
      <c r="M42" s="8">
        <v>4</v>
      </c>
      <c r="N42" s="96"/>
      <c r="O42" s="87"/>
      <c r="P42" s="36">
        <f t="shared" si="2"/>
        <v>1</v>
      </c>
      <c r="Q42" s="87"/>
      <c r="T42" s="8">
        <f t="shared" si="3"/>
        <v>0</v>
      </c>
      <c r="Z42" s="86"/>
    </row>
    <row r="43" spans="1:26">
      <c r="A43" s="86"/>
      <c r="B43" s="86"/>
      <c r="C43" s="86"/>
      <c r="D43" s="86">
        <v>15</v>
      </c>
      <c r="E43" s="8">
        <v>8</v>
      </c>
      <c r="G43" s="8" t="s">
        <v>32</v>
      </c>
      <c r="H43" s="8">
        <v>0</v>
      </c>
      <c r="K43" s="87">
        <f>COUNTIF(H43:H47,"&gt;0")/COUNT(H43:H47)</f>
        <v>0</v>
      </c>
      <c r="L43" s="9"/>
      <c r="M43" s="8">
        <v>4</v>
      </c>
      <c r="N43" s="3"/>
      <c r="O43" s="87">
        <f>COUNTIF(M43:M47,"&gt;0")/COUNT(M43:M47)</f>
        <v>1</v>
      </c>
      <c r="P43" s="36">
        <f t="shared" si="2"/>
        <v>1</v>
      </c>
      <c r="Q43" s="87">
        <f>COUNTIF(P43:P47,"&gt;0")/COUNT(P43:P47)</f>
        <v>1</v>
      </c>
      <c r="S43" s="8">
        <v>1</v>
      </c>
      <c r="T43" s="8">
        <f t="shared" si="3"/>
        <v>8</v>
      </c>
      <c r="Z43" s="86" t="s">
        <v>30</v>
      </c>
    </row>
    <row r="44" spans="1:26">
      <c r="A44" s="86"/>
      <c r="B44" s="86"/>
      <c r="C44" s="86"/>
      <c r="D44" s="86"/>
      <c r="G44" s="8" t="s">
        <v>33</v>
      </c>
      <c r="H44" s="8">
        <v>0</v>
      </c>
      <c r="K44" s="87"/>
      <c r="L44" s="9"/>
      <c r="M44" s="8">
        <v>4</v>
      </c>
      <c r="N44" s="3"/>
      <c r="O44" s="87"/>
      <c r="P44" s="36">
        <f t="shared" si="2"/>
        <v>1</v>
      </c>
      <c r="Q44" s="87"/>
      <c r="T44" s="8">
        <f t="shared" si="3"/>
        <v>0</v>
      </c>
      <c r="Z44" s="86"/>
    </row>
    <row r="45" spans="1:26">
      <c r="A45" s="86"/>
      <c r="B45" s="86"/>
      <c r="C45" s="86"/>
      <c r="D45" s="86"/>
      <c r="G45" s="8" t="s">
        <v>34</v>
      </c>
      <c r="H45" s="8">
        <v>0</v>
      </c>
      <c r="K45" s="87"/>
      <c r="L45" s="9"/>
      <c r="M45" s="8">
        <v>5</v>
      </c>
      <c r="N45" s="3"/>
      <c r="O45" s="87"/>
      <c r="P45" s="36">
        <f t="shared" si="2"/>
        <v>1</v>
      </c>
      <c r="Q45" s="87"/>
      <c r="T45" s="8">
        <f t="shared" si="3"/>
        <v>0</v>
      </c>
      <c r="Z45" s="86"/>
    </row>
    <row r="46" spans="1:26">
      <c r="A46" s="86"/>
      <c r="B46" s="86"/>
      <c r="C46" s="86"/>
      <c r="D46" s="86"/>
      <c r="G46" s="8" t="s">
        <v>35</v>
      </c>
      <c r="H46" s="8">
        <v>0</v>
      </c>
      <c r="K46" s="87"/>
      <c r="L46" s="9"/>
      <c r="M46" s="8">
        <v>5</v>
      </c>
      <c r="N46" s="3"/>
      <c r="O46" s="87"/>
      <c r="P46" s="36">
        <f t="shared" si="2"/>
        <v>1</v>
      </c>
      <c r="Q46" s="87"/>
      <c r="T46" s="8">
        <f t="shared" si="3"/>
        <v>0</v>
      </c>
      <c r="Z46" s="86"/>
    </row>
    <row r="47" spans="1:26">
      <c r="A47" s="86"/>
      <c r="B47" s="86"/>
      <c r="C47" s="86"/>
      <c r="D47" s="86"/>
      <c r="G47" s="8" t="s">
        <v>36</v>
      </c>
      <c r="H47" s="8">
        <v>0</v>
      </c>
      <c r="K47" s="87"/>
      <c r="L47" s="9"/>
      <c r="M47" s="8">
        <v>7</v>
      </c>
      <c r="N47" s="3"/>
      <c r="O47" s="87"/>
      <c r="P47" s="36">
        <f t="shared" si="2"/>
        <v>1</v>
      </c>
      <c r="Q47" s="87"/>
      <c r="T47" s="8">
        <f t="shared" si="3"/>
        <v>0</v>
      </c>
      <c r="Z47" s="86"/>
    </row>
    <row r="48" spans="1:26">
      <c r="A48" s="86"/>
      <c r="B48" s="86"/>
      <c r="C48" s="86"/>
      <c r="D48" s="86">
        <v>17</v>
      </c>
      <c r="E48" s="8">
        <v>5</v>
      </c>
      <c r="G48" s="8" t="s">
        <v>32</v>
      </c>
      <c r="H48" s="8">
        <v>0</v>
      </c>
      <c r="K48" s="87">
        <f>COUNTIF(H48:H50,"&gt;0")/COUNT(H48:H50)</f>
        <v>0</v>
      </c>
      <c r="L48" s="9"/>
      <c r="M48" s="8">
        <v>3</v>
      </c>
      <c r="N48" s="3"/>
      <c r="O48" s="87">
        <f>COUNTIF(M48:M50,"&gt;0")/COUNT(M48:M50)</f>
        <v>1</v>
      </c>
      <c r="P48" s="36">
        <f t="shared" si="2"/>
        <v>1</v>
      </c>
      <c r="Q48" s="87">
        <f>COUNTIF(P48:P50,"&gt;0")/COUNT(P48:P50)</f>
        <v>1</v>
      </c>
      <c r="S48" s="8">
        <v>1</v>
      </c>
      <c r="T48" s="8">
        <f t="shared" si="3"/>
        <v>5</v>
      </c>
      <c r="Z48" s="86" t="s">
        <v>30</v>
      </c>
    </row>
    <row r="49" spans="1:26">
      <c r="A49" s="86"/>
      <c r="B49" s="86"/>
      <c r="C49" s="86"/>
      <c r="D49" s="86"/>
      <c r="G49" s="8" t="s">
        <v>33</v>
      </c>
      <c r="H49" s="8">
        <v>0</v>
      </c>
      <c r="K49" s="87"/>
      <c r="L49" s="9"/>
      <c r="M49" s="8">
        <v>2</v>
      </c>
      <c r="N49" s="3"/>
      <c r="O49" s="87"/>
      <c r="P49" s="36">
        <f t="shared" si="2"/>
        <v>1</v>
      </c>
      <c r="Q49" s="87"/>
      <c r="T49" s="8">
        <f t="shared" si="3"/>
        <v>0</v>
      </c>
      <c r="Z49" s="86"/>
    </row>
    <row r="50" spans="1:26">
      <c r="A50" s="86"/>
      <c r="B50" s="86"/>
      <c r="C50" s="86"/>
      <c r="D50" s="86"/>
      <c r="G50" s="8" t="s">
        <v>34</v>
      </c>
      <c r="H50" s="8">
        <v>0</v>
      </c>
      <c r="K50" s="87"/>
      <c r="L50" s="9"/>
      <c r="M50" s="8">
        <v>2</v>
      </c>
      <c r="N50" s="3"/>
      <c r="O50" s="87"/>
      <c r="P50" s="36">
        <f t="shared" si="2"/>
        <v>1</v>
      </c>
      <c r="Q50" s="87"/>
      <c r="T50" s="8">
        <f t="shared" si="3"/>
        <v>0</v>
      </c>
      <c r="Z50" s="86"/>
    </row>
    <row r="51" spans="1:26">
      <c r="A51" s="86"/>
      <c r="B51" s="86"/>
      <c r="C51" s="86"/>
      <c r="D51" s="86">
        <v>19</v>
      </c>
      <c r="E51" s="8">
        <v>8</v>
      </c>
      <c r="G51" s="8" t="s">
        <v>32</v>
      </c>
      <c r="H51" s="8">
        <v>0</v>
      </c>
      <c r="K51" s="87">
        <f>COUNTIF(H51:H57,"&gt;0")/COUNT(H51:H57)</f>
        <v>0</v>
      </c>
      <c r="L51" s="9"/>
      <c r="M51" s="8">
        <v>0</v>
      </c>
      <c r="N51" s="3"/>
      <c r="O51" s="87">
        <f>COUNTIF(M51:M57,"&gt;0")/COUNT(M51:M57)</f>
        <v>0.7142857142857143</v>
      </c>
      <c r="P51" s="36">
        <f t="shared" si="2"/>
        <v>0</v>
      </c>
      <c r="Q51" s="87">
        <f>COUNTIF(P51:P57,"&gt;0")/COUNT(P51:P57)</f>
        <v>0.7142857142857143</v>
      </c>
      <c r="S51" s="8">
        <v>1</v>
      </c>
      <c r="T51" s="8">
        <f t="shared" si="3"/>
        <v>8</v>
      </c>
      <c r="Z51" s="86" t="s">
        <v>30</v>
      </c>
    </row>
    <row r="52" spans="1:26">
      <c r="A52" s="86"/>
      <c r="B52" s="86"/>
      <c r="C52" s="86"/>
      <c r="D52" s="86"/>
      <c r="G52" s="8" t="s">
        <v>33</v>
      </c>
      <c r="H52" s="8">
        <v>0</v>
      </c>
      <c r="K52" s="87"/>
      <c r="L52" s="9"/>
      <c r="M52" s="8">
        <v>0</v>
      </c>
      <c r="N52" s="3"/>
      <c r="O52" s="87"/>
      <c r="P52" s="36">
        <f t="shared" si="2"/>
        <v>0</v>
      </c>
      <c r="Q52" s="87"/>
      <c r="T52" s="8">
        <f t="shared" si="3"/>
        <v>0</v>
      </c>
      <c r="Z52" s="86"/>
    </row>
    <row r="53" spans="1:26">
      <c r="A53" s="86"/>
      <c r="B53" s="86"/>
      <c r="C53" s="86"/>
      <c r="D53" s="86"/>
      <c r="G53" s="8" t="s">
        <v>34</v>
      </c>
      <c r="H53" s="8">
        <v>0</v>
      </c>
      <c r="K53" s="87"/>
      <c r="L53" s="9"/>
      <c r="M53" s="8">
        <v>2</v>
      </c>
      <c r="N53" s="3"/>
      <c r="O53" s="87"/>
      <c r="P53" s="36">
        <f t="shared" si="2"/>
        <v>1</v>
      </c>
      <c r="Q53" s="87"/>
      <c r="T53" s="8">
        <f t="shared" si="3"/>
        <v>0</v>
      </c>
      <c r="Z53" s="86"/>
    </row>
    <row r="54" spans="1:26">
      <c r="A54" s="86"/>
      <c r="B54" s="86"/>
      <c r="C54" s="86"/>
      <c r="D54" s="86"/>
      <c r="G54" s="8" t="s">
        <v>35</v>
      </c>
      <c r="H54" s="8">
        <v>0</v>
      </c>
      <c r="K54" s="87"/>
      <c r="L54" s="9"/>
      <c r="M54" s="8">
        <v>5</v>
      </c>
      <c r="N54" s="3"/>
      <c r="O54" s="87"/>
      <c r="P54" s="36">
        <f t="shared" si="2"/>
        <v>1</v>
      </c>
      <c r="Q54" s="87"/>
      <c r="T54" s="8">
        <f t="shared" si="3"/>
        <v>0</v>
      </c>
      <c r="Z54" s="86"/>
    </row>
    <row r="55" spans="1:26">
      <c r="A55" s="86"/>
      <c r="B55" s="86"/>
      <c r="C55" s="86"/>
      <c r="D55" s="86"/>
      <c r="G55" s="8" t="s">
        <v>36</v>
      </c>
      <c r="H55" s="8">
        <v>0</v>
      </c>
      <c r="K55" s="87"/>
      <c r="L55" s="9"/>
      <c r="M55" s="8">
        <v>5</v>
      </c>
      <c r="N55" s="3"/>
      <c r="O55" s="87"/>
      <c r="P55" s="36">
        <f t="shared" si="2"/>
        <v>1</v>
      </c>
      <c r="Q55" s="87"/>
      <c r="T55" s="8">
        <f t="shared" si="3"/>
        <v>0</v>
      </c>
      <c r="Z55" s="86"/>
    </row>
    <row r="56" spans="1:26">
      <c r="A56" s="86"/>
      <c r="B56" s="86"/>
      <c r="C56" s="86"/>
      <c r="D56" s="86"/>
      <c r="G56" s="8" t="s">
        <v>44</v>
      </c>
      <c r="H56" s="8">
        <v>0</v>
      </c>
      <c r="K56" s="87"/>
      <c r="L56" s="9"/>
      <c r="M56" s="8">
        <v>5</v>
      </c>
      <c r="N56" s="3"/>
      <c r="O56" s="87"/>
      <c r="P56" s="36">
        <f t="shared" si="2"/>
        <v>1</v>
      </c>
      <c r="Q56" s="87"/>
      <c r="T56" s="8">
        <f t="shared" si="3"/>
        <v>0</v>
      </c>
      <c r="Z56" s="86"/>
    </row>
    <row r="57" spans="1:26">
      <c r="A57" s="86"/>
      <c r="B57" s="86"/>
      <c r="C57" s="86"/>
      <c r="D57" s="86"/>
      <c r="G57" s="8" t="s">
        <v>45</v>
      </c>
      <c r="H57" s="8">
        <v>0</v>
      </c>
      <c r="K57" s="87"/>
      <c r="L57" s="9"/>
      <c r="M57" s="8">
        <v>8</v>
      </c>
      <c r="N57" s="3"/>
      <c r="O57" s="87"/>
      <c r="P57" s="36">
        <f t="shared" si="2"/>
        <v>1</v>
      </c>
      <c r="Q57" s="87"/>
      <c r="T57" s="8">
        <f t="shared" si="3"/>
        <v>0</v>
      </c>
      <c r="Z57" s="86"/>
    </row>
    <row r="58" spans="1:26">
      <c r="A58" s="86"/>
      <c r="B58" s="86"/>
      <c r="C58" s="86"/>
      <c r="D58" s="86">
        <v>22</v>
      </c>
      <c r="E58" s="8">
        <v>3</v>
      </c>
      <c r="G58" s="8" t="s">
        <v>32</v>
      </c>
      <c r="H58" s="8">
        <v>0</v>
      </c>
      <c r="K58" s="87">
        <f>COUNTIF(H58:H63,"&gt;0")/COUNT(H58:H63)</f>
        <v>0</v>
      </c>
      <c r="L58" s="9"/>
      <c r="M58" s="8">
        <v>5</v>
      </c>
      <c r="N58" s="3"/>
      <c r="O58" s="87">
        <f>COUNTIF(M58:M63,"&gt;0")/COUNT(M58:M63)</f>
        <v>0.83333333333333337</v>
      </c>
      <c r="P58" s="36">
        <f t="shared" si="2"/>
        <v>1</v>
      </c>
      <c r="Q58" s="87">
        <f>COUNTIF(P58:P63,"&gt;0")/COUNT(P58:P63)</f>
        <v>0.83333333333333337</v>
      </c>
      <c r="S58" s="8">
        <v>0</v>
      </c>
      <c r="T58" s="8">
        <f t="shared" si="3"/>
        <v>0</v>
      </c>
      <c r="Z58" s="86" t="s">
        <v>30</v>
      </c>
    </row>
    <row r="59" spans="1:26">
      <c r="A59" s="86"/>
      <c r="B59" s="86"/>
      <c r="C59" s="86"/>
      <c r="D59" s="86"/>
      <c r="G59" s="8" t="s">
        <v>33</v>
      </c>
      <c r="H59" s="8">
        <v>0</v>
      </c>
      <c r="K59" s="87"/>
      <c r="L59" s="9"/>
      <c r="M59" s="8">
        <v>3</v>
      </c>
      <c r="N59" s="3"/>
      <c r="O59" s="87"/>
      <c r="P59" s="36">
        <f t="shared" si="2"/>
        <v>1</v>
      </c>
      <c r="Q59" s="87"/>
      <c r="T59" s="8">
        <f t="shared" si="3"/>
        <v>0</v>
      </c>
    </row>
    <row r="60" spans="1:26">
      <c r="A60" s="86"/>
      <c r="B60" s="86"/>
      <c r="C60" s="86"/>
      <c r="D60" s="86"/>
      <c r="G60" s="8" t="s">
        <v>34</v>
      </c>
      <c r="H60" s="8">
        <v>0</v>
      </c>
      <c r="K60" s="87"/>
      <c r="L60" s="9"/>
      <c r="M60" s="8">
        <v>5</v>
      </c>
      <c r="N60" s="3"/>
      <c r="O60" s="87"/>
      <c r="P60" s="36">
        <f t="shared" si="2"/>
        <v>1</v>
      </c>
      <c r="Q60" s="87"/>
      <c r="T60" s="8">
        <f t="shared" si="3"/>
        <v>0</v>
      </c>
    </row>
    <row r="61" spans="1:26">
      <c r="A61" s="86"/>
      <c r="B61" s="86"/>
      <c r="C61" s="86"/>
      <c r="D61" s="86"/>
      <c r="G61" s="8" t="s">
        <v>35</v>
      </c>
      <c r="H61" s="8">
        <v>0</v>
      </c>
      <c r="K61" s="87"/>
      <c r="L61" s="9"/>
      <c r="M61" s="8">
        <v>7</v>
      </c>
      <c r="N61" s="3"/>
      <c r="O61" s="87"/>
      <c r="P61" s="36">
        <f t="shared" si="2"/>
        <v>1</v>
      </c>
      <c r="Q61" s="87"/>
      <c r="T61" s="8">
        <f t="shared" si="3"/>
        <v>0</v>
      </c>
    </row>
    <row r="62" spans="1:26">
      <c r="A62" s="86"/>
      <c r="B62" s="86"/>
      <c r="C62" s="86"/>
      <c r="D62" s="86"/>
      <c r="G62" s="8" t="s">
        <v>36</v>
      </c>
      <c r="H62" s="8">
        <v>0</v>
      </c>
      <c r="K62" s="87"/>
      <c r="L62" s="9"/>
      <c r="M62" s="8">
        <v>7</v>
      </c>
      <c r="N62" s="3"/>
      <c r="O62" s="87"/>
      <c r="P62" s="36">
        <f t="shared" si="2"/>
        <v>1</v>
      </c>
      <c r="Q62" s="87"/>
      <c r="T62" s="8">
        <f t="shared" si="3"/>
        <v>0</v>
      </c>
    </row>
    <row r="63" spans="1:26">
      <c r="A63" s="86"/>
      <c r="B63" s="86"/>
      <c r="C63" s="86"/>
      <c r="D63" s="86"/>
      <c r="E63" s="17"/>
      <c r="G63" s="8" t="s">
        <v>44</v>
      </c>
      <c r="H63" s="17">
        <v>0</v>
      </c>
      <c r="K63" s="87"/>
      <c r="L63" s="19"/>
      <c r="M63" s="17">
        <v>0</v>
      </c>
      <c r="N63" s="20"/>
      <c r="O63" s="87"/>
      <c r="P63" s="36">
        <f t="shared" si="2"/>
        <v>0</v>
      </c>
      <c r="Q63" s="87"/>
      <c r="R63" s="17"/>
      <c r="S63" s="17"/>
      <c r="T63" s="8">
        <f t="shared" si="3"/>
        <v>0</v>
      </c>
      <c r="U63" s="38"/>
      <c r="V63" s="17"/>
      <c r="W63" s="17"/>
      <c r="X63" s="17"/>
      <c r="Y63" s="17"/>
    </row>
    <row r="64" spans="1:26">
      <c r="E64" s="17">
        <f>SUM(E1:E63)</f>
        <v>54</v>
      </c>
      <c r="H64" s="17"/>
      <c r="J64" s="17" t="s">
        <v>39</v>
      </c>
      <c r="K64" s="19">
        <f>AVERAGEA(K2:K63)</f>
        <v>3.0769230769230771E-2</v>
      </c>
      <c r="L64" s="19">
        <f>SUMPRODUCT(K2:K63, E2:E63) / SUM( E2:E63)</f>
        <v>1.1396011396011397E-2</v>
      </c>
      <c r="M64" s="17">
        <f>SUM(M2:M63)</f>
        <v>155</v>
      </c>
      <c r="N64" s="20"/>
      <c r="O64" s="19">
        <f>AVERAGEA(O2:O63)</f>
        <v>0.84031746031746035</v>
      </c>
      <c r="P64" s="39"/>
      <c r="Q64" s="19">
        <f>AVERAGEA(Q2:Q63)</f>
        <v>0.82108669108669119</v>
      </c>
      <c r="R64" s="17"/>
      <c r="S64" s="17">
        <f>SUM(S2:S63)/COUNTA(S2:S63)</f>
        <v>0.8</v>
      </c>
      <c r="T64" s="17">
        <f>SUM(T2:T63)</f>
        <v>46</v>
      </c>
      <c r="U64" s="17">
        <f>SUMPRODUCT(S2:S63, E2:E63) / SUM( E2:E63)</f>
        <v>0.85185185185185186</v>
      </c>
      <c r="V64" s="17">
        <v>11</v>
      </c>
      <c r="W64" s="17">
        <f>E64-T64</f>
        <v>8</v>
      </c>
      <c r="X64" s="17">
        <v>2</v>
      </c>
      <c r="Y64" s="17">
        <v>0</v>
      </c>
    </row>
    <row r="65" spans="1:26" ht="12.75" customHeight="1">
      <c r="A65" s="8">
        <v>3</v>
      </c>
      <c r="B65" s="8" t="s">
        <v>209</v>
      </c>
      <c r="C65" s="8" t="s">
        <v>210</v>
      </c>
      <c r="D65" s="86">
        <v>20</v>
      </c>
      <c r="E65" s="86">
        <v>5</v>
      </c>
      <c r="F65" s="94" t="s">
        <v>161</v>
      </c>
      <c r="G65" s="8" t="s">
        <v>32</v>
      </c>
      <c r="H65" s="8">
        <v>1</v>
      </c>
      <c r="I65" s="8" t="s">
        <v>211</v>
      </c>
      <c r="K65" s="87">
        <f>COUNTIF(H65:H67,"&gt;0")/COUNT(H65:H67)</f>
        <v>0.66666666666666663</v>
      </c>
      <c r="L65" s="9"/>
      <c r="M65" s="8">
        <v>1</v>
      </c>
      <c r="N65" s="1" t="s">
        <v>212</v>
      </c>
      <c r="O65" s="87">
        <f>COUNTIF(M65:M67,"&gt;0")/COUNT(M65:M67)</f>
        <v>1</v>
      </c>
      <c r="P65" s="36">
        <f t="shared" ref="P65:P86" si="4">IF(OR(H65&gt;0, M65&gt;0),1,0)</f>
        <v>1</v>
      </c>
      <c r="Q65" s="87">
        <f>COUNTIF(P65:P67,"&gt;0")/COUNT(P65:P67)</f>
        <v>1</v>
      </c>
      <c r="S65" s="86">
        <v>1</v>
      </c>
      <c r="T65" s="8">
        <f t="shared" ref="T65:T86" si="5">IF(S65&gt;0,E65,0)</f>
        <v>5</v>
      </c>
      <c r="Z65" s="86" t="s">
        <v>43</v>
      </c>
    </row>
    <row r="66" spans="1:26" ht="70">
      <c r="D66" s="86"/>
      <c r="E66" s="86"/>
      <c r="F66" s="94"/>
      <c r="G66" s="8" t="s">
        <v>33</v>
      </c>
      <c r="H66" s="8">
        <v>2</v>
      </c>
      <c r="I66" s="2" t="s">
        <v>213</v>
      </c>
      <c r="K66" s="87"/>
      <c r="L66" s="9"/>
      <c r="M66" s="8">
        <v>1</v>
      </c>
      <c r="O66" s="87"/>
      <c r="P66" s="36">
        <f t="shared" si="4"/>
        <v>1</v>
      </c>
      <c r="Q66" s="87"/>
      <c r="S66" s="86"/>
      <c r="T66" s="8">
        <f t="shared" si="5"/>
        <v>0</v>
      </c>
      <c r="Z66" s="86"/>
    </row>
    <row r="67" spans="1:26">
      <c r="D67" s="86"/>
      <c r="E67" s="86"/>
      <c r="F67" s="94"/>
      <c r="G67" s="8" t="s">
        <v>34</v>
      </c>
      <c r="H67" s="8">
        <v>0</v>
      </c>
      <c r="I67" s="2"/>
      <c r="K67" s="87"/>
      <c r="L67" s="9"/>
      <c r="M67" s="8">
        <v>1</v>
      </c>
      <c r="O67" s="87"/>
      <c r="P67" s="36">
        <f t="shared" si="4"/>
        <v>1</v>
      </c>
      <c r="Q67" s="87"/>
      <c r="S67" s="86"/>
      <c r="T67" s="8">
        <f t="shared" si="5"/>
        <v>0</v>
      </c>
      <c r="Z67" s="86"/>
    </row>
    <row r="68" spans="1:26">
      <c r="D68" s="86">
        <v>22</v>
      </c>
      <c r="E68" s="86">
        <v>3</v>
      </c>
      <c r="F68" s="86" t="s">
        <v>61</v>
      </c>
      <c r="G68" s="8" t="s">
        <v>32</v>
      </c>
      <c r="H68" s="8">
        <v>0</v>
      </c>
      <c r="I68" s="8" t="s">
        <v>214</v>
      </c>
      <c r="K68" s="87">
        <f>COUNTIF(H68:H73,"&gt;0")/COUNT(H68:H73)</f>
        <v>0</v>
      </c>
      <c r="L68" s="9"/>
      <c r="M68" s="8">
        <v>6</v>
      </c>
      <c r="N68" s="95" t="s">
        <v>215</v>
      </c>
      <c r="O68" s="87">
        <f>COUNTIF(M68:M73,"&gt;0")/COUNT(M68:M73)</f>
        <v>0.83333333333333337</v>
      </c>
      <c r="P68" s="36">
        <f t="shared" si="4"/>
        <v>1</v>
      </c>
      <c r="Q68" s="87">
        <f>COUNTIF(P68:P73,"&gt;0")/COUNT(P68:P73)</f>
        <v>0.83333333333333337</v>
      </c>
      <c r="S68" s="86">
        <v>1</v>
      </c>
      <c r="T68" s="8">
        <f t="shared" si="5"/>
        <v>3</v>
      </c>
      <c r="Z68" s="86"/>
    </row>
    <row r="69" spans="1:26">
      <c r="D69" s="86"/>
      <c r="E69" s="86"/>
      <c r="F69" s="86"/>
      <c r="G69" s="8" t="s">
        <v>33</v>
      </c>
      <c r="H69" s="8">
        <v>0</v>
      </c>
      <c r="K69" s="87"/>
      <c r="L69" s="9"/>
      <c r="M69" s="8">
        <v>4</v>
      </c>
      <c r="N69" s="95"/>
      <c r="O69" s="87"/>
      <c r="P69" s="36">
        <f t="shared" si="4"/>
        <v>1</v>
      </c>
      <c r="Q69" s="87"/>
      <c r="S69" s="86"/>
      <c r="T69" s="8">
        <f t="shared" si="5"/>
        <v>0</v>
      </c>
      <c r="Z69" s="86"/>
    </row>
    <row r="70" spans="1:26">
      <c r="D70" s="86"/>
      <c r="E70" s="86"/>
      <c r="F70" s="86"/>
      <c r="G70" s="8" t="s">
        <v>34</v>
      </c>
      <c r="H70" s="8">
        <v>0</v>
      </c>
      <c r="K70" s="87"/>
      <c r="L70" s="9"/>
      <c r="M70" s="8">
        <v>5</v>
      </c>
      <c r="N70" s="95"/>
      <c r="O70" s="87"/>
      <c r="P70" s="36">
        <f t="shared" si="4"/>
        <v>1</v>
      </c>
      <c r="Q70" s="87"/>
      <c r="S70" s="86"/>
      <c r="T70" s="8">
        <f t="shared" si="5"/>
        <v>0</v>
      </c>
      <c r="Z70" s="86"/>
    </row>
    <row r="71" spans="1:26">
      <c r="D71" s="86"/>
      <c r="E71" s="86"/>
      <c r="F71" s="86"/>
      <c r="G71" s="8" t="s">
        <v>35</v>
      </c>
      <c r="H71" s="8">
        <v>0</v>
      </c>
      <c r="K71" s="87"/>
      <c r="L71" s="9"/>
      <c r="M71" s="8">
        <v>7</v>
      </c>
      <c r="N71" s="95"/>
      <c r="O71" s="87"/>
      <c r="P71" s="36">
        <f t="shared" si="4"/>
        <v>1</v>
      </c>
      <c r="Q71" s="87"/>
      <c r="S71" s="86"/>
      <c r="T71" s="8">
        <f t="shared" si="5"/>
        <v>0</v>
      </c>
      <c r="Z71" s="86"/>
    </row>
    <row r="72" spans="1:26">
      <c r="D72" s="86"/>
      <c r="E72" s="86"/>
      <c r="F72" s="86"/>
      <c r="G72" s="8" t="s">
        <v>36</v>
      </c>
      <c r="H72" s="8">
        <v>0</v>
      </c>
      <c r="K72" s="87"/>
      <c r="L72" s="9"/>
      <c r="M72" s="8">
        <v>7</v>
      </c>
      <c r="N72" s="95"/>
      <c r="O72" s="87"/>
      <c r="P72" s="36">
        <f t="shared" si="4"/>
        <v>1</v>
      </c>
      <c r="Q72" s="87"/>
      <c r="S72" s="86"/>
      <c r="T72" s="8">
        <f t="shared" si="5"/>
        <v>0</v>
      </c>
      <c r="Z72" s="86"/>
    </row>
    <row r="73" spans="1:26">
      <c r="D73" s="86"/>
      <c r="E73" s="86"/>
      <c r="F73" s="86"/>
      <c r="G73" s="8" t="s">
        <v>44</v>
      </c>
      <c r="H73" s="8">
        <v>0</v>
      </c>
      <c r="K73" s="87"/>
      <c r="L73" s="9"/>
      <c r="M73" s="8">
        <v>0</v>
      </c>
      <c r="N73" s="95"/>
      <c r="O73" s="87"/>
      <c r="P73" s="36">
        <f t="shared" si="4"/>
        <v>0</v>
      </c>
      <c r="Q73" s="87"/>
      <c r="S73" s="86"/>
      <c r="T73" s="8">
        <f t="shared" si="5"/>
        <v>0</v>
      </c>
      <c r="Z73" s="86"/>
    </row>
    <row r="74" spans="1:26">
      <c r="D74" s="86" t="s">
        <v>65</v>
      </c>
      <c r="E74" s="86">
        <v>5</v>
      </c>
      <c r="F74" s="86" t="s">
        <v>122</v>
      </c>
      <c r="G74" s="8" t="s">
        <v>32</v>
      </c>
      <c r="H74" s="8">
        <v>0</v>
      </c>
      <c r="I74" s="8" t="s">
        <v>214</v>
      </c>
      <c r="K74" s="87">
        <f>COUNTIF(H74:H76,"&gt;0")/COUNT(H74:H76)</f>
        <v>0</v>
      </c>
      <c r="L74" s="9"/>
      <c r="M74" s="8">
        <v>2</v>
      </c>
      <c r="O74" s="87">
        <f>COUNTIF(M74:M76,"&gt;0")/COUNT(M74:M76)</f>
        <v>1</v>
      </c>
      <c r="P74" s="36">
        <f t="shared" si="4"/>
        <v>1</v>
      </c>
      <c r="Q74" s="87">
        <f>COUNTIF(P74:P76,"&gt;0")/COUNT(P74:P76)</f>
        <v>1</v>
      </c>
      <c r="S74" s="86">
        <v>1</v>
      </c>
      <c r="T74" s="8">
        <f t="shared" si="5"/>
        <v>5</v>
      </c>
      <c r="Z74" s="86"/>
    </row>
    <row r="75" spans="1:26">
      <c r="D75" s="86"/>
      <c r="E75" s="86"/>
      <c r="F75" s="86"/>
      <c r="G75" s="8" t="s">
        <v>33</v>
      </c>
      <c r="H75" s="8">
        <v>0</v>
      </c>
      <c r="K75" s="87"/>
      <c r="L75" s="9"/>
      <c r="M75" s="8">
        <v>2</v>
      </c>
      <c r="O75" s="87"/>
      <c r="P75" s="36">
        <f t="shared" si="4"/>
        <v>1</v>
      </c>
      <c r="Q75" s="87"/>
      <c r="S75" s="86"/>
      <c r="T75" s="8">
        <f t="shared" si="5"/>
        <v>0</v>
      </c>
      <c r="Z75" s="86"/>
    </row>
    <row r="76" spans="1:26">
      <c r="D76" s="86"/>
      <c r="E76" s="86"/>
      <c r="F76" s="86"/>
      <c r="G76" s="8" t="s">
        <v>34</v>
      </c>
      <c r="H76" s="8">
        <v>0</v>
      </c>
      <c r="K76" s="87"/>
      <c r="L76" s="9"/>
      <c r="M76" s="8">
        <v>1</v>
      </c>
      <c r="O76" s="87"/>
      <c r="P76" s="36">
        <f t="shared" si="4"/>
        <v>1</v>
      </c>
      <c r="Q76" s="87"/>
      <c r="S76" s="86"/>
      <c r="T76" s="8">
        <f t="shared" si="5"/>
        <v>0</v>
      </c>
      <c r="Z76" s="86"/>
    </row>
    <row r="77" spans="1:26" ht="154">
      <c r="D77" s="86" t="s">
        <v>67</v>
      </c>
      <c r="E77" s="86">
        <v>13</v>
      </c>
      <c r="F77" s="86" t="s">
        <v>123</v>
      </c>
      <c r="G77" s="8" t="s">
        <v>32</v>
      </c>
      <c r="H77" s="37">
        <v>3</v>
      </c>
      <c r="I77" s="37" t="s">
        <v>216</v>
      </c>
      <c r="K77" s="87">
        <f>COUNTIF(H77:H82,"&gt;0")/COUNT(H77:H82)</f>
        <v>0.5</v>
      </c>
      <c r="L77" s="9"/>
      <c r="M77" s="8">
        <v>0</v>
      </c>
      <c r="N77" s="89" t="s">
        <v>217</v>
      </c>
      <c r="O77" s="87">
        <f>COUNTIF(M77:M82,"&gt;0")/COUNT(M77:M82)</f>
        <v>0</v>
      </c>
      <c r="P77" s="36">
        <f t="shared" si="4"/>
        <v>1</v>
      </c>
      <c r="Q77" s="87">
        <f>COUNTIF(P77:P82,"&gt;0")/COUNT(P77:P82)</f>
        <v>0.5</v>
      </c>
      <c r="S77" s="86">
        <v>0</v>
      </c>
      <c r="T77" s="8">
        <f t="shared" si="5"/>
        <v>0</v>
      </c>
      <c r="Z77" s="86"/>
    </row>
    <row r="78" spans="1:26">
      <c r="D78" s="86"/>
      <c r="E78" s="86"/>
      <c r="F78" s="86"/>
      <c r="G78" s="8" t="s">
        <v>33</v>
      </c>
      <c r="H78" s="8">
        <v>0</v>
      </c>
      <c r="I78" s="8" t="s">
        <v>214</v>
      </c>
      <c r="K78" s="87"/>
      <c r="L78" s="9"/>
      <c r="M78" s="8">
        <v>0</v>
      </c>
      <c r="N78" s="89"/>
      <c r="O78" s="87"/>
      <c r="P78" s="36">
        <f t="shared" si="4"/>
        <v>0</v>
      </c>
      <c r="Q78" s="87"/>
      <c r="S78" s="86"/>
      <c r="T78" s="8">
        <f t="shared" si="5"/>
        <v>0</v>
      </c>
      <c r="Z78" s="86"/>
    </row>
    <row r="79" spans="1:26">
      <c r="D79" s="86"/>
      <c r="E79" s="86"/>
      <c r="F79" s="86"/>
      <c r="G79" s="8" t="s">
        <v>34</v>
      </c>
      <c r="H79" s="8">
        <v>1</v>
      </c>
      <c r="I79" s="35" t="s">
        <v>218</v>
      </c>
      <c r="K79" s="87"/>
      <c r="L79" s="9"/>
      <c r="M79" s="8">
        <v>0</v>
      </c>
      <c r="N79" s="89"/>
      <c r="O79" s="87"/>
      <c r="P79" s="36">
        <f t="shared" si="4"/>
        <v>1</v>
      </c>
      <c r="Q79" s="87"/>
      <c r="S79" s="86"/>
      <c r="T79" s="8">
        <f t="shared" si="5"/>
        <v>0</v>
      </c>
      <c r="Z79" s="86"/>
    </row>
    <row r="80" spans="1:26">
      <c r="D80" s="86"/>
      <c r="E80" s="86"/>
      <c r="F80" s="86"/>
      <c r="G80" s="8" t="s">
        <v>35</v>
      </c>
      <c r="H80" s="8">
        <v>0</v>
      </c>
      <c r="I80" s="8" t="s">
        <v>214</v>
      </c>
      <c r="K80" s="87"/>
      <c r="L80" s="9"/>
      <c r="M80" s="8">
        <v>0</v>
      </c>
      <c r="N80" s="89"/>
      <c r="O80" s="87"/>
      <c r="P80" s="36">
        <f t="shared" si="4"/>
        <v>0</v>
      </c>
      <c r="Q80" s="87"/>
      <c r="S80" s="86"/>
      <c r="T80" s="8">
        <f t="shared" si="5"/>
        <v>0</v>
      </c>
      <c r="Z80" s="86"/>
    </row>
    <row r="81" spans="1:26" ht="112">
      <c r="D81" s="86"/>
      <c r="E81" s="86"/>
      <c r="F81" s="86"/>
      <c r="G81" s="8" t="s">
        <v>36</v>
      </c>
      <c r="H81" s="8">
        <v>2</v>
      </c>
      <c r="I81" s="2" t="s">
        <v>219</v>
      </c>
      <c r="K81" s="87"/>
      <c r="L81" s="9"/>
      <c r="M81" s="8">
        <v>0</v>
      </c>
      <c r="N81" s="89"/>
      <c r="O81" s="87"/>
      <c r="P81" s="36">
        <f t="shared" si="4"/>
        <v>1</v>
      </c>
      <c r="Q81" s="87"/>
      <c r="S81" s="86"/>
      <c r="T81" s="8">
        <f t="shared" si="5"/>
        <v>0</v>
      </c>
      <c r="Z81" s="86"/>
    </row>
    <row r="82" spans="1:26">
      <c r="D82" s="86"/>
      <c r="E82" s="86"/>
      <c r="F82" s="86"/>
      <c r="G82" s="8" t="s">
        <v>44</v>
      </c>
      <c r="H82" s="8">
        <v>0</v>
      </c>
      <c r="I82" s="8" t="s">
        <v>214</v>
      </c>
      <c r="K82" s="87"/>
      <c r="L82" s="9"/>
      <c r="M82" s="8">
        <v>0</v>
      </c>
      <c r="N82" s="89"/>
      <c r="O82" s="87"/>
      <c r="P82" s="36">
        <f t="shared" si="4"/>
        <v>0</v>
      </c>
      <c r="Q82" s="87"/>
      <c r="S82" s="86"/>
      <c r="T82" s="8">
        <f t="shared" si="5"/>
        <v>0</v>
      </c>
      <c r="Z82" s="86"/>
    </row>
    <row r="83" spans="1:26" ht="58.5" customHeight="1">
      <c r="D83" s="86" t="s">
        <v>69</v>
      </c>
      <c r="E83" s="86">
        <v>8</v>
      </c>
      <c r="F83" s="86" t="s">
        <v>165</v>
      </c>
      <c r="G83" s="8" t="s">
        <v>32</v>
      </c>
      <c r="H83" s="8">
        <v>3</v>
      </c>
      <c r="I83" s="2" t="s">
        <v>220</v>
      </c>
      <c r="K83" s="87">
        <f>COUNTIF(H83:H86,"&gt;0")/COUNT(H83:H86)</f>
        <v>0.75</v>
      </c>
      <c r="L83" s="9"/>
      <c r="M83" s="8">
        <v>6</v>
      </c>
      <c r="N83" s="93" t="s">
        <v>221</v>
      </c>
      <c r="O83" s="87">
        <f>COUNTIF(M83:M86,"&gt;0")/COUNT(M83:M86)</f>
        <v>1</v>
      </c>
      <c r="P83" s="36">
        <f t="shared" si="4"/>
        <v>1</v>
      </c>
      <c r="Q83" s="87">
        <f>COUNTIF(P83:P86,"&gt;0")/COUNT(P83:P86)</f>
        <v>1</v>
      </c>
      <c r="S83" s="86">
        <v>0</v>
      </c>
      <c r="T83" s="8">
        <f t="shared" si="5"/>
        <v>0</v>
      </c>
      <c r="Z83" s="86"/>
    </row>
    <row r="84" spans="1:26" ht="140">
      <c r="D84" s="86"/>
      <c r="E84" s="86"/>
      <c r="F84" s="86"/>
      <c r="G84" s="8" t="s">
        <v>33</v>
      </c>
      <c r="H84" s="8">
        <v>1</v>
      </c>
      <c r="I84" s="2" t="s">
        <v>222</v>
      </c>
      <c r="K84" s="87"/>
      <c r="L84" s="9"/>
      <c r="M84" s="8">
        <v>7</v>
      </c>
      <c r="N84" s="93"/>
      <c r="O84" s="87"/>
      <c r="P84" s="36">
        <f t="shared" si="4"/>
        <v>1</v>
      </c>
      <c r="Q84" s="87"/>
      <c r="S84" s="86"/>
      <c r="T84" s="8">
        <f t="shared" si="5"/>
        <v>0</v>
      </c>
      <c r="Z84" s="86"/>
    </row>
    <row r="85" spans="1:26" ht="210">
      <c r="D85" s="86"/>
      <c r="E85" s="86"/>
      <c r="F85" s="86"/>
      <c r="G85" s="8" t="s">
        <v>34</v>
      </c>
      <c r="H85" s="8">
        <v>4</v>
      </c>
      <c r="I85" s="2" t="s">
        <v>223</v>
      </c>
      <c r="K85" s="87"/>
      <c r="L85" s="9"/>
      <c r="M85" s="8">
        <v>9</v>
      </c>
      <c r="N85" s="93"/>
      <c r="O85" s="87"/>
      <c r="P85" s="36">
        <f t="shared" si="4"/>
        <v>1</v>
      </c>
      <c r="Q85" s="87"/>
      <c r="S85" s="86"/>
      <c r="T85" s="8">
        <f t="shared" si="5"/>
        <v>0</v>
      </c>
      <c r="Z85" s="86"/>
    </row>
    <row r="86" spans="1:26">
      <c r="D86" s="86"/>
      <c r="E86" s="86"/>
      <c r="F86" s="86"/>
      <c r="G86" s="8" t="s">
        <v>35</v>
      </c>
      <c r="H86" s="8">
        <v>0</v>
      </c>
      <c r="I86" s="8" t="s">
        <v>214</v>
      </c>
      <c r="K86" s="87"/>
      <c r="L86" s="9"/>
      <c r="M86" s="8">
        <v>5</v>
      </c>
      <c r="N86" s="93"/>
      <c r="O86" s="87"/>
      <c r="P86" s="36">
        <f t="shared" si="4"/>
        <v>1</v>
      </c>
      <c r="Q86" s="87"/>
      <c r="S86" s="86"/>
      <c r="T86" s="8">
        <f t="shared" si="5"/>
        <v>0</v>
      </c>
      <c r="Z86" s="86"/>
    </row>
    <row r="87" spans="1:26">
      <c r="E87" s="17">
        <f>SUM(E65:E86)</f>
        <v>34</v>
      </c>
      <c r="H87" s="17">
        <f>SUM(H65:H86)</f>
        <v>17</v>
      </c>
      <c r="J87" s="17" t="s">
        <v>39</v>
      </c>
      <c r="K87" s="19">
        <f>AVERAGEA(K65:K86)</f>
        <v>0.3833333333333333</v>
      </c>
      <c r="L87" s="19">
        <f>SUMPRODUCT(K65:K86, E65:E86) / SUM( E65:E86)</f>
        <v>0.46568627450980388</v>
      </c>
      <c r="M87" s="17">
        <f>SUM(M65:M86)</f>
        <v>64</v>
      </c>
      <c r="N87" s="20"/>
      <c r="O87" s="19">
        <f>AVERAGEA(O65:O86)</f>
        <v>0.76666666666666672</v>
      </c>
      <c r="P87" s="36"/>
      <c r="Q87" s="19">
        <f>AVERAGEA(Q65:Q86)</f>
        <v>0.86666666666666681</v>
      </c>
      <c r="R87" s="17"/>
      <c r="S87" s="17">
        <f>SUM(S65:S86)/COUNTA(S65:S86)</f>
        <v>0.6</v>
      </c>
      <c r="T87" s="17">
        <f>SUM(T65:T86)</f>
        <v>13</v>
      </c>
      <c r="U87" s="17">
        <f>SUMPRODUCT(S65:S86, E65:E86) / SUM( E65:E86)</f>
        <v>0.38235294117647056</v>
      </c>
      <c r="V87" s="17"/>
      <c r="W87" s="17">
        <f>E87-T87</f>
        <v>21</v>
      </c>
      <c r="X87" s="17">
        <v>3</v>
      </c>
      <c r="Y87" s="17">
        <v>0</v>
      </c>
    </row>
    <row r="88" spans="1:26" ht="56">
      <c r="A88" s="8">
        <v>4</v>
      </c>
      <c r="B88" s="8" t="s">
        <v>156</v>
      </c>
      <c r="C88" s="7" t="s">
        <v>224</v>
      </c>
      <c r="D88" s="4" t="s">
        <v>120</v>
      </c>
      <c r="E88" s="8">
        <v>3</v>
      </c>
      <c r="F88" s="8" t="s">
        <v>225</v>
      </c>
      <c r="G88" s="8" t="s">
        <v>32</v>
      </c>
      <c r="H88" s="8">
        <v>0</v>
      </c>
      <c r="I88" s="8" t="s">
        <v>214</v>
      </c>
      <c r="K88" s="87">
        <f>COUNTIF(H88:H95,"&gt;0")/COUNT(H88:H95)</f>
        <v>0</v>
      </c>
      <c r="L88" s="9"/>
      <c r="M88" s="8">
        <v>1</v>
      </c>
      <c r="N88" s="8" t="s">
        <v>226</v>
      </c>
      <c r="O88" s="87">
        <f>COUNTIF(M88:M95,"&gt;0")/COUNT(M88:M95)</f>
        <v>1</v>
      </c>
      <c r="P88" s="36">
        <f t="shared" ref="P88:P124" si="6">IF(OR(H88&gt;0, M88&gt;0),1,0)</f>
        <v>1</v>
      </c>
      <c r="Q88" s="87">
        <f>COUNTIF(P88:P95,"&gt;0")/COUNT(P88:P95)</f>
        <v>1</v>
      </c>
      <c r="S88" s="86">
        <v>1</v>
      </c>
      <c r="T88" s="8">
        <f t="shared" ref="T88:T124" si="7">IF(S88&gt;0,E88,0)</f>
        <v>3</v>
      </c>
      <c r="Z88" s="86" t="s">
        <v>30</v>
      </c>
    </row>
    <row r="89" spans="1:26">
      <c r="C89" s="7"/>
      <c r="D89" s="4"/>
      <c r="G89" s="8" t="s">
        <v>33</v>
      </c>
      <c r="H89" s="8">
        <v>0</v>
      </c>
      <c r="K89" s="87"/>
      <c r="L89" s="9"/>
      <c r="M89" s="8">
        <v>1</v>
      </c>
      <c r="O89" s="87"/>
      <c r="P89" s="36">
        <f t="shared" si="6"/>
        <v>1</v>
      </c>
      <c r="Q89" s="87"/>
      <c r="S89" s="86"/>
      <c r="T89" s="8">
        <f t="shared" si="7"/>
        <v>0</v>
      </c>
      <c r="Z89" s="86"/>
    </row>
    <row r="90" spans="1:26">
      <c r="C90" s="7"/>
      <c r="D90" s="4"/>
      <c r="G90" s="8" t="s">
        <v>34</v>
      </c>
      <c r="H90" s="8">
        <v>0</v>
      </c>
      <c r="K90" s="87"/>
      <c r="L90" s="9"/>
      <c r="M90" s="8">
        <v>1</v>
      </c>
      <c r="O90" s="87"/>
      <c r="P90" s="36">
        <f t="shared" si="6"/>
        <v>1</v>
      </c>
      <c r="Q90" s="87"/>
      <c r="S90" s="86"/>
      <c r="T90" s="8">
        <f t="shared" si="7"/>
        <v>0</v>
      </c>
      <c r="Z90" s="86"/>
    </row>
    <row r="91" spans="1:26">
      <c r="C91" s="7"/>
      <c r="D91" s="4"/>
      <c r="G91" s="8" t="s">
        <v>35</v>
      </c>
      <c r="H91" s="8">
        <v>0</v>
      </c>
      <c r="K91" s="87"/>
      <c r="L91" s="9"/>
      <c r="M91" s="8">
        <v>1</v>
      </c>
      <c r="O91" s="87"/>
      <c r="P91" s="36">
        <f t="shared" si="6"/>
        <v>1</v>
      </c>
      <c r="Q91" s="87"/>
      <c r="S91" s="86"/>
      <c r="T91" s="8">
        <f t="shared" si="7"/>
        <v>0</v>
      </c>
      <c r="Z91" s="86"/>
    </row>
    <row r="92" spans="1:26">
      <c r="C92" s="7"/>
      <c r="D92" s="4"/>
      <c r="G92" s="8" t="s">
        <v>36</v>
      </c>
      <c r="H92" s="8">
        <v>0</v>
      </c>
      <c r="K92" s="87"/>
      <c r="L92" s="9"/>
      <c r="M92" s="8">
        <v>1</v>
      </c>
      <c r="O92" s="87"/>
      <c r="P92" s="36">
        <f t="shared" si="6"/>
        <v>1</v>
      </c>
      <c r="Q92" s="87"/>
      <c r="S92" s="86"/>
      <c r="T92" s="8">
        <f t="shared" si="7"/>
        <v>0</v>
      </c>
      <c r="Z92" s="86"/>
    </row>
    <row r="93" spans="1:26">
      <c r="C93" s="7"/>
      <c r="D93" s="4"/>
      <c r="G93" s="8" t="s">
        <v>44</v>
      </c>
      <c r="H93" s="8">
        <v>0</v>
      </c>
      <c r="K93" s="87"/>
      <c r="L93" s="9"/>
      <c r="M93" s="8">
        <v>1</v>
      </c>
      <c r="O93" s="87"/>
      <c r="P93" s="36">
        <f t="shared" si="6"/>
        <v>1</v>
      </c>
      <c r="Q93" s="87"/>
      <c r="S93" s="86"/>
      <c r="T93" s="8">
        <f t="shared" si="7"/>
        <v>0</v>
      </c>
      <c r="Z93" s="86"/>
    </row>
    <row r="94" spans="1:26">
      <c r="C94" s="7"/>
      <c r="D94" s="4"/>
      <c r="G94" s="8" t="s">
        <v>45</v>
      </c>
      <c r="H94" s="8">
        <v>0</v>
      </c>
      <c r="K94" s="87"/>
      <c r="L94" s="9"/>
      <c r="M94" s="8">
        <v>1</v>
      </c>
      <c r="O94" s="87"/>
      <c r="P94" s="36">
        <f t="shared" si="6"/>
        <v>1</v>
      </c>
      <c r="Q94" s="87"/>
      <c r="S94" s="86"/>
      <c r="T94" s="8">
        <f t="shared" si="7"/>
        <v>0</v>
      </c>
      <c r="Z94" s="86"/>
    </row>
    <row r="95" spans="1:26">
      <c r="C95" s="7"/>
      <c r="D95" s="4"/>
      <c r="G95" s="8" t="s">
        <v>46</v>
      </c>
      <c r="H95" s="8">
        <v>0</v>
      </c>
      <c r="K95" s="87"/>
      <c r="L95" s="9"/>
      <c r="M95" s="8">
        <v>1</v>
      </c>
      <c r="O95" s="87"/>
      <c r="P95" s="36">
        <f t="shared" si="6"/>
        <v>1</v>
      </c>
      <c r="Q95" s="87"/>
      <c r="S95" s="86"/>
      <c r="T95" s="8">
        <f t="shared" si="7"/>
        <v>0</v>
      </c>
      <c r="Z95" s="86"/>
    </row>
    <row r="96" spans="1:26" ht="56">
      <c r="D96" s="8" t="s">
        <v>75</v>
      </c>
      <c r="E96" s="86">
        <v>8</v>
      </c>
      <c r="F96" s="8" t="s">
        <v>227</v>
      </c>
      <c r="G96" s="8" t="s">
        <v>32</v>
      </c>
      <c r="H96" s="8">
        <v>1</v>
      </c>
      <c r="I96" s="2" t="s">
        <v>228</v>
      </c>
      <c r="K96" s="90">
        <f>COUNTIF(H96:H99,"&gt;0")/COUNT(H96:H99)</f>
        <v>0.75</v>
      </c>
      <c r="L96" s="6"/>
      <c r="M96" s="7">
        <v>1</v>
      </c>
      <c r="O96" s="90">
        <f>COUNTIF(M96:M99,"&gt;0")/COUNT(M96:M99)</f>
        <v>1</v>
      </c>
      <c r="P96" s="36">
        <f t="shared" si="6"/>
        <v>1</v>
      </c>
      <c r="Q96" s="90">
        <f>COUNTIF(P96:P99,"&gt;0")/COUNT(P96:P99)</f>
        <v>1</v>
      </c>
      <c r="S96" s="86">
        <v>1</v>
      </c>
      <c r="T96" s="8">
        <f t="shared" si="7"/>
        <v>8</v>
      </c>
      <c r="Z96" s="86"/>
    </row>
    <row r="97" spans="4:26" ht="70">
      <c r="E97" s="86"/>
      <c r="G97" s="8" t="s">
        <v>33</v>
      </c>
      <c r="H97" s="8">
        <v>1</v>
      </c>
      <c r="I97" s="2" t="s">
        <v>229</v>
      </c>
      <c r="K97" s="90"/>
      <c r="L97" s="6"/>
      <c r="M97" s="7">
        <v>2</v>
      </c>
      <c r="O97" s="90"/>
      <c r="P97" s="36">
        <f t="shared" si="6"/>
        <v>1</v>
      </c>
      <c r="Q97" s="90"/>
      <c r="S97" s="86"/>
      <c r="T97" s="8">
        <f t="shared" si="7"/>
        <v>0</v>
      </c>
      <c r="Z97" s="86"/>
    </row>
    <row r="98" spans="4:26">
      <c r="E98" s="86"/>
      <c r="G98" s="8" t="s">
        <v>34</v>
      </c>
      <c r="H98" s="8">
        <v>0</v>
      </c>
      <c r="K98" s="90"/>
      <c r="L98" s="6"/>
      <c r="M98" s="7">
        <v>2</v>
      </c>
      <c r="O98" s="90"/>
      <c r="P98" s="36">
        <f t="shared" si="6"/>
        <v>1</v>
      </c>
      <c r="Q98" s="90"/>
      <c r="S98" s="86"/>
      <c r="T98" s="8">
        <f t="shared" si="7"/>
        <v>0</v>
      </c>
      <c r="Z98" s="86"/>
    </row>
    <row r="99" spans="4:26">
      <c r="E99" s="86"/>
      <c r="G99" s="8" t="s">
        <v>35</v>
      </c>
      <c r="H99" s="8">
        <v>1</v>
      </c>
      <c r="I99" s="35" t="s">
        <v>230</v>
      </c>
      <c r="K99" s="90"/>
      <c r="L99" s="6"/>
      <c r="M99" s="7">
        <v>1</v>
      </c>
      <c r="O99" s="90"/>
      <c r="P99" s="36">
        <f t="shared" si="6"/>
        <v>1</v>
      </c>
      <c r="Q99" s="90"/>
      <c r="S99" s="86"/>
      <c r="T99" s="8">
        <f t="shared" si="7"/>
        <v>0</v>
      </c>
      <c r="Z99" s="86"/>
    </row>
    <row r="100" spans="4:26" ht="59.25" customHeight="1">
      <c r="D100" s="89" t="s">
        <v>67</v>
      </c>
      <c r="E100" s="86">
        <v>1</v>
      </c>
      <c r="F100" s="86" t="s">
        <v>123</v>
      </c>
      <c r="G100" s="8" t="s">
        <v>32</v>
      </c>
      <c r="H100" s="37">
        <v>3</v>
      </c>
      <c r="I100" s="37" t="s">
        <v>216</v>
      </c>
      <c r="K100" s="87">
        <f>COUNTIF(H100:H105,"&gt;0")/COUNT(H100:H105)</f>
        <v>0.5</v>
      </c>
      <c r="L100" s="9"/>
      <c r="M100" s="8">
        <v>5</v>
      </c>
      <c r="N100" s="86"/>
      <c r="O100" s="87">
        <f>COUNTIF(M100:M105,"&gt;0")/COUNT(M100:M105)</f>
        <v>0.33333333333333331</v>
      </c>
      <c r="P100" s="36">
        <f t="shared" si="6"/>
        <v>1</v>
      </c>
      <c r="Q100" s="87">
        <f>COUNTIF(P100:P105,"&gt;0")/COUNT(P100:P105)</f>
        <v>0.5</v>
      </c>
      <c r="S100" s="86">
        <v>0</v>
      </c>
      <c r="T100" s="8">
        <f t="shared" si="7"/>
        <v>0</v>
      </c>
      <c r="Z100" s="86"/>
    </row>
    <row r="101" spans="4:26">
      <c r="D101" s="89"/>
      <c r="E101" s="89"/>
      <c r="F101" s="89"/>
      <c r="G101" s="8" t="s">
        <v>33</v>
      </c>
      <c r="H101" s="8">
        <v>0</v>
      </c>
      <c r="I101" s="8" t="s">
        <v>214</v>
      </c>
      <c r="K101" s="87"/>
      <c r="L101" s="9"/>
      <c r="M101" s="8">
        <v>0</v>
      </c>
      <c r="N101" s="86"/>
      <c r="O101" s="87"/>
      <c r="P101" s="36">
        <f t="shared" si="6"/>
        <v>0</v>
      </c>
      <c r="Q101" s="87"/>
      <c r="S101" s="86"/>
      <c r="T101" s="8">
        <f t="shared" si="7"/>
        <v>0</v>
      </c>
      <c r="Z101" s="86"/>
    </row>
    <row r="102" spans="4:26">
      <c r="D102" s="89"/>
      <c r="E102" s="89"/>
      <c r="F102" s="89"/>
      <c r="G102" s="8" t="s">
        <v>34</v>
      </c>
      <c r="H102" s="8">
        <v>1</v>
      </c>
      <c r="I102" s="35" t="s">
        <v>218</v>
      </c>
      <c r="K102" s="87"/>
      <c r="L102" s="9"/>
      <c r="M102" s="8">
        <v>1</v>
      </c>
      <c r="N102" s="86"/>
      <c r="O102" s="87"/>
      <c r="P102" s="36">
        <f t="shared" si="6"/>
        <v>1</v>
      </c>
      <c r="Q102" s="87"/>
      <c r="S102" s="86"/>
      <c r="T102" s="8">
        <f t="shared" si="7"/>
        <v>0</v>
      </c>
      <c r="Z102" s="86"/>
    </row>
    <row r="103" spans="4:26">
      <c r="D103" s="89"/>
      <c r="E103" s="89"/>
      <c r="F103" s="89"/>
      <c r="G103" s="8" t="s">
        <v>35</v>
      </c>
      <c r="H103" s="8">
        <v>0</v>
      </c>
      <c r="I103" s="8" t="s">
        <v>214</v>
      </c>
      <c r="K103" s="87"/>
      <c r="L103" s="9"/>
      <c r="M103" s="8">
        <v>0</v>
      </c>
      <c r="N103" s="86"/>
      <c r="O103" s="87"/>
      <c r="P103" s="36">
        <f t="shared" si="6"/>
        <v>0</v>
      </c>
      <c r="Q103" s="87"/>
      <c r="S103" s="86"/>
      <c r="T103" s="8">
        <f t="shared" si="7"/>
        <v>0</v>
      </c>
      <c r="Z103" s="86"/>
    </row>
    <row r="104" spans="4:26" ht="112">
      <c r="D104" s="89"/>
      <c r="E104" s="89"/>
      <c r="F104" s="89"/>
      <c r="G104" s="8" t="s">
        <v>36</v>
      </c>
      <c r="H104" s="8">
        <v>2</v>
      </c>
      <c r="I104" s="2" t="s">
        <v>219</v>
      </c>
      <c r="K104" s="87"/>
      <c r="L104" s="9"/>
      <c r="M104" s="8">
        <v>0</v>
      </c>
      <c r="N104" s="86"/>
      <c r="O104" s="87"/>
      <c r="P104" s="36">
        <f t="shared" si="6"/>
        <v>1</v>
      </c>
      <c r="Q104" s="87"/>
      <c r="S104" s="86"/>
      <c r="T104" s="8">
        <f t="shared" si="7"/>
        <v>0</v>
      </c>
      <c r="Z104" s="86"/>
    </row>
    <row r="105" spans="4:26">
      <c r="D105" s="89"/>
      <c r="E105" s="89"/>
      <c r="F105" s="89"/>
      <c r="G105" s="8" t="s">
        <v>44</v>
      </c>
      <c r="H105" s="8">
        <v>0</v>
      </c>
      <c r="I105" s="8" t="s">
        <v>214</v>
      </c>
      <c r="K105" s="87"/>
      <c r="L105" s="9"/>
      <c r="M105" s="8">
        <v>0</v>
      </c>
      <c r="N105" s="86"/>
      <c r="O105" s="87"/>
      <c r="P105" s="36">
        <f t="shared" si="6"/>
        <v>0</v>
      </c>
      <c r="Q105" s="87"/>
      <c r="S105" s="86"/>
      <c r="T105" s="8">
        <f t="shared" si="7"/>
        <v>0</v>
      </c>
      <c r="Z105" s="86"/>
    </row>
    <row r="106" spans="4:26" ht="210">
      <c r="D106" s="89" t="s">
        <v>69</v>
      </c>
      <c r="E106" s="86">
        <v>1</v>
      </c>
      <c r="F106" s="86" t="s">
        <v>231</v>
      </c>
      <c r="G106" s="8" t="s">
        <v>32</v>
      </c>
      <c r="H106" s="8">
        <v>3</v>
      </c>
      <c r="I106" s="2" t="s">
        <v>220</v>
      </c>
      <c r="K106" s="87">
        <f>COUNTIF(H106:H109,"&gt;0")/COUNT(H106:H109)</f>
        <v>0.75</v>
      </c>
      <c r="L106" s="9"/>
      <c r="M106" s="8">
        <v>6</v>
      </c>
      <c r="N106" s="86" t="s">
        <v>232</v>
      </c>
      <c r="O106" s="87">
        <f>COUNTIF(M106:M109,"&gt;0")/COUNT(M106:M109)</f>
        <v>1</v>
      </c>
      <c r="P106" s="36">
        <f t="shared" si="6"/>
        <v>1</v>
      </c>
      <c r="Q106" s="87">
        <f>COUNTIF(P106:P109,"&gt;0")/COUNT(P106:P109)</f>
        <v>1</v>
      </c>
      <c r="S106" s="86">
        <v>1</v>
      </c>
      <c r="T106" s="8">
        <f t="shared" si="7"/>
        <v>1</v>
      </c>
      <c r="Z106" s="86"/>
    </row>
    <row r="107" spans="4:26" ht="140">
      <c r="D107" s="89"/>
      <c r="E107" s="89"/>
      <c r="F107" s="89"/>
      <c r="G107" s="8" t="s">
        <v>33</v>
      </c>
      <c r="H107" s="8">
        <v>1</v>
      </c>
      <c r="I107" s="2" t="s">
        <v>222</v>
      </c>
      <c r="K107" s="87"/>
      <c r="L107" s="9"/>
      <c r="M107" s="8">
        <v>7</v>
      </c>
      <c r="N107" s="86"/>
      <c r="O107" s="87"/>
      <c r="P107" s="36">
        <f t="shared" si="6"/>
        <v>1</v>
      </c>
      <c r="Q107" s="87"/>
      <c r="S107" s="86"/>
      <c r="T107" s="8">
        <f t="shared" si="7"/>
        <v>0</v>
      </c>
      <c r="Z107" s="86"/>
    </row>
    <row r="108" spans="4:26" ht="210">
      <c r="D108" s="89"/>
      <c r="E108" s="89"/>
      <c r="F108" s="89"/>
      <c r="G108" s="8" t="s">
        <v>34</v>
      </c>
      <c r="H108" s="8">
        <v>4</v>
      </c>
      <c r="I108" s="2" t="s">
        <v>223</v>
      </c>
      <c r="K108" s="87"/>
      <c r="L108" s="9"/>
      <c r="M108" s="8">
        <v>9</v>
      </c>
      <c r="N108" s="86"/>
      <c r="O108" s="87"/>
      <c r="P108" s="36">
        <f t="shared" si="6"/>
        <v>1</v>
      </c>
      <c r="Q108" s="87"/>
      <c r="S108" s="86"/>
      <c r="T108" s="8">
        <f t="shared" si="7"/>
        <v>0</v>
      </c>
      <c r="Z108" s="86"/>
    </row>
    <row r="109" spans="4:26">
      <c r="D109" s="89"/>
      <c r="E109" s="89"/>
      <c r="F109" s="89"/>
      <c r="G109" s="8" t="s">
        <v>35</v>
      </c>
      <c r="H109" s="8">
        <v>0</v>
      </c>
      <c r="I109" s="8" t="s">
        <v>214</v>
      </c>
      <c r="K109" s="87"/>
      <c r="L109" s="9"/>
      <c r="M109" s="8">
        <v>5</v>
      </c>
      <c r="N109" s="86"/>
      <c r="O109" s="87"/>
      <c r="P109" s="36">
        <f t="shared" si="6"/>
        <v>1</v>
      </c>
      <c r="Q109" s="87"/>
      <c r="S109" s="86"/>
      <c r="T109" s="8">
        <f t="shared" si="7"/>
        <v>0</v>
      </c>
      <c r="Z109" s="86"/>
    </row>
    <row r="110" spans="4:26" ht="84">
      <c r="D110" s="86" t="s">
        <v>167</v>
      </c>
      <c r="E110" s="86">
        <v>8</v>
      </c>
      <c r="F110" s="8" t="s">
        <v>168</v>
      </c>
      <c r="G110" s="8" t="s">
        <v>32</v>
      </c>
      <c r="H110" s="8">
        <v>1</v>
      </c>
      <c r="I110" s="2" t="s">
        <v>233</v>
      </c>
      <c r="K110" s="87">
        <f>COUNTIF(H110:H113,"&gt;0")/COUNT(H110:H113)</f>
        <v>1</v>
      </c>
      <c r="L110" s="9"/>
      <c r="M110" s="8">
        <v>1</v>
      </c>
      <c r="O110" s="87">
        <f>COUNTIF(M110:M113,"&gt;0")/COUNT(M110:M113)</f>
        <v>0.75</v>
      </c>
      <c r="P110" s="36">
        <f t="shared" si="6"/>
        <v>1</v>
      </c>
      <c r="Q110" s="87">
        <f>COUNTIF(P110:P113,"&gt;0")/COUNT(P110:P113)</f>
        <v>1</v>
      </c>
      <c r="S110" s="86">
        <v>0</v>
      </c>
      <c r="T110" s="8">
        <f t="shared" si="7"/>
        <v>0</v>
      </c>
      <c r="Z110" s="86"/>
    </row>
    <row r="111" spans="4:26" ht="140">
      <c r="D111" s="86"/>
      <c r="E111" s="86"/>
      <c r="G111" s="8" t="s">
        <v>33</v>
      </c>
      <c r="H111" s="8">
        <v>2</v>
      </c>
      <c r="I111" s="2" t="s">
        <v>234</v>
      </c>
      <c r="K111" s="87"/>
      <c r="L111" s="9"/>
      <c r="M111" s="8">
        <v>2</v>
      </c>
      <c r="O111" s="87"/>
      <c r="P111" s="36">
        <f t="shared" si="6"/>
        <v>1</v>
      </c>
      <c r="Q111" s="87"/>
      <c r="S111" s="86"/>
      <c r="T111" s="8">
        <f t="shared" si="7"/>
        <v>0</v>
      </c>
      <c r="Z111" s="86"/>
    </row>
    <row r="112" spans="4:26" ht="168">
      <c r="D112" s="86"/>
      <c r="E112" s="86"/>
      <c r="G112" s="8" t="s">
        <v>34</v>
      </c>
      <c r="H112" s="8">
        <v>3</v>
      </c>
      <c r="I112" s="2" t="s">
        <v>235</v>
      </c>
      <c r="K112" s="87"/>
      <c r="L112" s="9"/>
      <c r="M112" s="8">
        <v>1</v>
      </c>
      <c r="O112" s="87"/>
      <c r="P112" s="36">
        <f t="shared" si="6"/>
        <v>1</v>
      </c>
      <c r="Q112" s="87"/>
      <c r="S112" s="86"/>
      <c r="T112" s="8">
        <f t="shared" si="7"/>
        <v>0</v>
      </c>
      <c r="Z112" s="86"/>
    </row>
    <row r="113" spans="4:26" ht="140">
      <c r="D113" s="86"/>
      <c r="E113" s="86"/>
      <c r="G113" s="8" t="s">
        <v>35</v>
      </c>
      <c r="H113" s="8">
        <v>1</v>
      </c>
      <c r="I113" s="2" t="s">
        <v>236</v>
      </c>
      <c r="K113" s="87"/>
      <c r="L113" s="9"/>
      <c r="M113" s="8">
        <v>0</v>
      </c>
      <c r="O113" s="87"/>
      <c r="P113" s="36">
        <f t="shared" si="6"/>
        <v>1</v>
      </c>
      <c r="Q113" s="87"/>
      <c r="S113" s="86"/>
      <c r="T113" s="8">
        <f t="shared" si="7"/>
        <v>0</v>
      </c>
      <c r="Z113" s="86"/>
    </row>
    <row r="114" spans="4:26">
      <c r="D114" s="8" t="s">
        <v>71</v>
      </c>
      <c r="E114" s="8">
        <v>5</v>
      </c>
      <c r="F114" s="8" t="s">
        <v>164</v>
      </c>
      <c r="G114" s="8" t="s">
        <v>237</v>
      </c>
      <c r="H114" s="8">
        <v>0</v>
      </c>
      <c r="I114" s="8" t="s">
        <v>214</v>
      </c>
      <c r="K114" s="9">
        <f>COUNTIF(H114:H114,"&gt;0")/COUNT(H114:H114)</f>
        <v>0</v>
      </c>
      <c r="L114" s="9"/>
      <c r="M114" s="8">
        <v>0</v>
      </c>
      <c r="O114" s="9">
        <f>COUNTIF(M114:M114,"&gt;0")/COUNT(M114:M114)</f>
        <v>0</v>
      </c>
      <c r="P114" s="36">
        <f t="shared" si="6"/>
        <v>0</v>
      </c>
      <c r="Q114" s="9">
        <f>COUNTIF(P114:P114,"&gt;0")/COUNT(P114:P114)</f>
        <v>0</v>
      </c>
      <c r="S114" s="8">
        <v>0</v>
      </c>
      <c r="T114" s="8">
        <f t="shared" si="7"/>
        <v>0</v>
      </c>
      <c r="Z114" s="86"/>
    </row>
    <row r="115" spans="4:26">
      <c r="D115" s="86" t="s">
        <v>63</v>
      </c>
      <c r="E115" s="86">
        <v>5</v>
      </c>
      <c r="F115" s="86" t="s">
        <v>162</v>
      </c>
      <c r="G115" s="8" t="s">
        <v>32</v>
      </c>
      <c r="H115" s="8">
        <v>0</v>
      </c>
      <c r="I115" s="8" t="s">
        <v>214</v>
      </c>
      <c r="K115" s="87">
        <f>COUNTIF(H115:H120,"&gt;0")/COUNT(H115:H120)</f>
        <v>0.33333333333333331</v>
      </c>
      <c r="L115" s="9"/>
      <c r="M115" s="8">
        <v>0</v>
      </c>
      <c r="O115" s="87">
        <f>COUNTIF(M115:M120,"&gt;0")/COUNT(M115:M120)</f>
        <v>0</v>
      </c>
      <c r="P115" s="36">
        <f t="shared" si="6"/>
        <v>0</v>
      </c>
      <c r="Q115" s="87">
        <f>COUNTIF(P115:P120,"&gt;0")/COUNT(P115:P120)</f>
        <v>0.33333333333333331</v>
      </c>
      <c r="S115" s="86">
        <v>1</v>
      </c>
      <c r="T115" s="8">
        <f t="shared" si="7"/>
        <v>5</v>
      </c>
      <c r="Z115" s="86"/>
    </row>
    <row r="116" spans="4:26" ht="196">
      <c r="D116" s="86"/>
      <c r="E116" s="86"/>
      <c r="F116" s="86"/>
      <c r="G116" s="8" t="s">
        <v>33</v>
      </c>
      <c r="H116" s="8">
        <v>5</v>
      </c>
      <c r="I116" s="2" t="s">
        <v>238</v>
      </c>
      <c r="K116" s="87"/>
      <c r="L116" s="9"/>
      <c r="M116" s="8">
        <v>0</v>
      </c>
      <c r="O116" s="87"/>
      <c r="P116" s="36">
        <f t="shared" si="6"/>
        <v>1</v>
      </c>
      <c r="Q116" s="87"/>
      <c r="S116" s="86"/>
      <c r="T116" s="8">
        <f t="shared" si="7"/>
        <v>0</v>
      </c>
      <c r="Z116" s="86"/>
    </row>
    <row r="117" spans="4:26">
      <c r="D117" s="86"/>
      <c r="E117" s="86"/>
      <c r="F117" s="86"/>
      <c r="G117" s="8" t="s">
        <v>34</v>
      </c>
      <c r="H117" s="8">
        <v>0</v>
      </c>
      <c r="K117" s="87"/>
      <c r="L117" s="9"/>
      <c r="M117" s="8">
        <v>0</v>
      </c>
      <c r="O117" s="87"/>
      <c r="P117" s="36">
        <f t="shared" si="6"/>
        <v>0</v>
      </c>
      <c r="Q117" s="87"/>
      <c r="S117" s="86"/>
      <c r="T117" s="8">
        <f t="shared" si="7"/>
        <v>0</v>
      </c>
      <c r="Z117" s="86"/>
    </row>
    <row r="118" spans="4:26" ht="112">
      <c r="D118" s="86"/>
      <c r="E118" s="86"/>
      <c r="F118" s="86"/>
      <c r="G118" s="8" t="s">
        <v>35</v>
      </c>
      <c r="H118" s="8">
        <v>2</v>
      </c>
      <c r="I118" s="2" t="s">
        <v>239</v>
      </c>
      <c r="K118" s="87"/>
      <c r="L118" s="9"/>
      <c r="M118" s="8">
        <v>0</v>
      </c>
      <c r="O118" s="87"/>
      <c r="P118" s="36">
        <f t="shared" si="6"/>
        <v>1</v>
      </c>
      <c r="Q118" s="87"/>
      <c r="S118" s="86"/>
      <c r="T118" s="8">
        <f t="shared" si="7"/>
        <v>0</v>
      </c>
      <c r="Z118" s="86"/>
    </row>
    <row r="119" spans="4:26">
      <c r="D119" s="86"/>
      <c r="E119" s="86"/>
      <c r="F119" s="86"/>
      <c r="G119" s="8" t="s">
        <v>36</v>
      </c>
      <c r="H119" s="8">
        <v>0</v>
      </c>
      <c r="K119" s="87"/>
      <c r="L119" s="9"/>
      <c r="M119" s="8">
        <v>0</v>
      </c>
      <c r="O119" s="87"/>
      <c r="P119" s="36">
        <f t="shared" si="6"/>
        <v>0</v>
      </c>
      <c r="Q119" s="87"/>
      <c r="S119" s="86"/>
      <c r="T119" s="8">
        <f t="shared" si="7"/>
        <v>0</v>
      </c>
      <c r="Z119" s="86"/>
    </row>
    <row r="120" spans="4:26">
      <c r="D120" s="86"/>
      <c r="E120" s="86"/>
      <c r="F120" s="86"/>
      <c r="G120" s="8" t="s">
        <v>44</v>
      </c>
      <c r="H120" s="8">
        <v>0</v>
      </c>
      <c r="K120" s="87"/>
      <c r="L120" s="9"/>
      <c r="M120" s="8">
        <v>0</v>
      </c>
      <c r="O120" s="87"/>
      <c r="P120" s="36">
        <f t="shared" si="6"/>
        <v>0</v>
      </c>
      <c r="Q120" s="87"/>
      <c r="S120" s="86"/>
      <c r="T120" s="8">
        <f t="shared" si="7"/>
        <v>0</v>
      </c>
      <c r="Z120" s="86"/>
    </row>
    <row r="121" spans="4:26">
      <c r="D121" s="86" t="s">
        <v>87</v>
      </c>
      <c r="E121" s="86">
        <v>5</v>
      </c>
      <c r="F121" s="86" t="s">
        <v>240</v>
      </c>
      <c r="G121" s="8" t="s">
        <v>32</v>
      </c>
      <c r="H121" s="8">
        <v>1</v>
      </c>
      <c r="I121" s="35" t="s">
        <v>241</v>
      </c>
      <c r="K121" s="87">
        <f>COUNTIF(H121:H123,"&gt;0")/COUNT(H121:H123)</f>
        <v>1</v>
      </c>
      <c r="L121" s="9"/>
      <c r="M121" s="8">
        <v>3</v>
      </c>
      <c r="N121" s="86" t="s">
        <v>242</v>
      </c>
      <c r="O121" s="87">
        <f>COUNTIF(M121:M123,"&gt;0")/COUNT(M121:M123)</f>
        <v>0.66666666666666663</v>
      </c>
      <c r="P121" s="36">
        <f t="shared" si="6"/>
        <v>1</v>
      </c>
      <c r="Q121" s="87">
        <f>COUNTIF(P121:P123,"&gt;0")/COUNT(P121:P123)</f>
        <v>1</v>
      </c>
      <c r="S121" s="86">
        <v>0</v>
      </c>
      <c r="T121" s="8">
        <f t="shared" si="7"/>
        <v>0</v>
      </c>
      <c r="Z121" s="86"/>
    </row>
    <row r="122" spans="4:26">
      <c r="D122" s="86"/>
      <c r="E122" s="86"/>
      <c r="F122" s="86"/>
      <c r="G122" s="8" t="s">
        <v>33</v>
      </c>
      <c r="H122" s="8">
        <v>1</v>
      </c>
      <c r="I122" s="35" t="s">
        <v>243</v>
      </c>
      <c r="K122" s="87"/>
      <c r="L122" s="9"/>
      <c r="M122" s="8">
        <v>2</v>
      </c>
      <c r="N122" s="86"/>
      <c r="O122" s="87"/>
      <c r="P122" s="36">
        <f t="shared" si="6"/>
        <v>1</v>
      </c>
      <c r="Q122" s="87"/>
      <c r="S122" s="86"/>
      <c r="T122" s="8">
        <f t="shared" si="7"/>
        <v>0</v>
      </c>
      <c r="Z122" s="86"/>
    </row>
    <row r="123" spans="4:26">
      <c r="D123" s="86"/>
      <c r="E123" s="86"/>
      <c r="F123" s="86"/>
      <c r="G123" s="8" t="s">
        <v>34</v>
      </c>
      <c r="H123" s="8">
        <v>1</v>
      </c>
      <c r="I123" s="35" t="s">
        <v>244</v>
      </c>
      <c r="K123" s="87"/>
      <c r="L123" s="9"/>
      <c r="M123" s="8">
        <v>0</v>
      </c>
      <c r="N123" s="86"/>
      <c r="O123" s="87"/>
      <c r="P123" s="36">
        <f t="shared" si="6"/>
        <v>1</v>
      </c>
      <c r="Q123" s="87"/>
      <c r="S123" s="86"/>
      <c r="T123" s="8">
        <f t="shared" si="7"/>
        <v>0</v>
      </c>
      <c r="Z123" s="86"/>
    </row>
    <row r="124" spans="4:26" ht="56">
      <c r="D124" s="8" t="s">
        <v>89</v>
      </c>
      <c r="E124" s="8">
        <v>13</v>
      </c>
      <c r="F124" s="7" t="s">
        <v>245</v>
      </c>
      <c r="G124" s="8" t="s">
        <v>32</v>
      </c>
      <c r="H124" s="8">
        <v>1</v>
      </c>
      <c r="I124" s="35" t="s">
        <v>246</v>
      </c>
      <c r="K124" s="87">
        <f>COUNTIF(H124:H129,"&gt;0")/COUNT(H124:H129)</f>
        <v>0.16666666666666666</v>
      </c>
      <c r="L124" s="9"/>
      <c r="M124" s="8">
        <v>0</v>
      </c>
      <c r="N124" s="4"/>
      <c r="O124" s="87">
        <f>COUNTIF(M124:M129,"&gt;0")/COUNT(M124:M129)</f>
        <v>0.5</v>
      </c>
      <c r="P124" s="36">
        <f t="shared" si="6"/>
        <v>1</v>
      </c>
      <c r="Q124" s="9">
        <f>COUNTIF(P124:P124,"&gt;0")/COUNT(P124:P124)</f>
        <v>1</v>
      </c>
      <c r="S124" s="8">
        <v>0</v>
      </c>
      <c r="T124" s="8">
        <f t="shared" si="7"/>
        <v>0</v>
      </c>
      <c r="Z124" s="86"/>
    </row>
    <row r="125" spans="4:26">
      <c r="F125" s="7"/>
      <c r="G125" s="8" t="s">
        <v>33</v>
      </c>
      <c r="H125" s="8">
        <v>0</v>
      </c>
      <c r="I125" s="35"/>
      <c r="K125" s="87"/>
      <c r="L125" s="9"/>
      <c r="M125" s="8">
        <v>2</v>
      </c>
      <c r="N125" s="4"/>
      <c r="O125" s="87"/>
      <c r="P125" s="36"/>
      <c r="Q125" s="9"/>
      <c r="Z125" s="86"/>
    </row>
    <row r="126" spans="4:26">
      <c r="F126" s="7"/>
      <c r="G126" s="8" t="s">
        <v>34</v>
      </c>
      <c r="H126" s="8">
        <v>0</v>
      </c>
      <c r="I126" s="35"/>
      <c r="K126" s="87"/>
      <c r="L126" s="9"/>
      <c r="M126" s="8">
        <v>1</v>
      </c>
      <c r="N126" s="4"/>
      <c r="O126" s="87"/>
      <c r="P126" s="36"/>
      <c r="Q126" s="9"/>
      <c r="Z126" s="86"/>
    </row>
    <row r="127" spans="4:26">
      <c r="F127" s="7"/>
      <c r="G127" s="8" t="s">
        <v>35</v>
      </c>
      <c r="H127" s="8">
        <v>0</v>
      </c>
      <c r="I127" s="35"/>
      <c r="K127" s="87"/>
      <c r="L127" s="9"/>
      <c r="M127" s="8">
        <v>0</v>
      </c>
      <c r="N127" s="4"/>
      <c r="O127" s="87"/>
      <c r="P127" s="36"/>
      <c r="Q127" s="9"/>
      <c r="Z127" s="86"/>
    </row>
    <row r="128" spans="4:26">
      <c r="F128" s="7"/>
      <c r="G128" s="8" t="s">
        <v>36</v>
      </c>
      <c r="H128" s="8">
        <v>0</v>
      </c>
      <c r="I128" s="35"/>
      <c r="K128" s="87"/>
      <c r="L128" s="9"/>
      <c r="M128" s="8">
        <v>0</v>
      </c>
      <c r="N128" s="4"/>
      <c r="O128" s="87"/>
      <c r="P128" s="36"/>
      <c r="Q128" s="9"/>
      <c r="Z128" s="86"/>
    </row>
    <row r="129" spans="1:26">
      <c r="F129" s="7"/>
      <c r="G129" s="8" t="s">
        <v>44</v>
      </c>
      <c r="H129" s="8">
        <v>0</v>
      </c>
      <c r="I129" s="35"/>
      <c r="K129" s="87"/>
      <c r="L129" s="9"/>
      <c r="M129" s="8">
        <v>2</v>
      </c>
      <c r="N129" s="4"/>
      <c r="O129" s="87"/>
      <c r="P129" s="36"/>
      <c r="Q129" s="9"/>
      <c r="Z129" s="86"/>
    </row>
    <row r="130" spans="1:26">
      <c r="D130" s="8" t="s">
        <v>171</v>
      </c>
      <c r="E130" s="86">
        <v>5</v>
      </c>
      <c r="F130" s="8" t="s">
        <v>247</v>
      </c>
      <c r="G130" s="8" t="s">
        <v>32</v>
      </c>
      <c r="H130" s="8">
        <v>1</v>
      </c>
      <c r="I130" s="35" t="s">
        <v>248</v>
      </c>
      <c r="K130" s="87">
        <f>COUNTIF(H130:H133,"&gt;0")/COUNT(H130:H133)</f>
        <v>0.75</v>
      </c>
      <c r="L130" s="9"/>
      <c r="M130" s="8">
        <v>0</v>
      </c>
      <c r="O130" s="87">
        <f>COUNTIF(M130:M133,"&gt;0")/COUNT(M130:M133)</f>
        <v>0.75</v>
      </c>
      <c r="P130" s="36">
        <f t="shared" ref="P130:P138" si="8">IF(OR(H130&gt;0, M130&gt;0),1,0)</f>
        <v>1</v>
      </c>
      <c r="Q130" s="87">
        <f>COUNTIF(P130:P133,"&gt;0")/COUNT(P130:P133)</f>
        <v>1</v>
      </c>
      <c r="S130" s="86">
        <v>0</v>
      </c>
      <c r="T130" s="8">
        <f t="shared" ref="T130:T138" si="9">IF(S130&gt;0,E130,0)</f>
        <v>0</v>
      </c>
      <c r="Z130" s="86"/>
    </row>
    <row r="131" spans="1:26">
      <c r="E131" s="86"/>
      <c r="G131" s="8" t="s">
        <v>33</v>
      </c>
      <c r="H131" s="8">
        <v>1</v>
      </c>
      <c r="I131" s="35" t="s">
        <v>249</v>
      </c>
      <c r="K131" s="87"/>
      <c r="L131" s="9"/>
      <c r="M131" s="8">
        <v>1</v>
      </c>
      <c r="N131" s="8" t="s">
        <v>250</v>
      </c>
      <c r="O131" s="87"/>
      <c r="P131" s="36">
        <f t="shared" si="8"/>
        <v>1</v>
      </c>
      <c r="Q131" s="87"/>
      <c r="S131" s="86"/>
      <c r="T131" s="8">
        <f t="shared" si="9"/>
        <v>0</v>
      </c>
      <c r="Z131" s="86"/>
    </row>
    <row r="132" spans="1:26">
      <c r="E132" s="86"/>
      <c r="G132" s="8" t="s">
        <v>34</v>
      </c>
      <c r="H132" s="8">
        <v>0</v>
      </c>
      <c r="K132" s="87"/>
      <c r="L132" s="9"/>
      <c r="M132" s="8">
        <v>4</v>
      </c>
      <c r="O132" s="87"/>
      <c r="P132" s="36">
        <f t="shared" si="8"/>
        <v>1</v>
      </c>
      <c r="Q132" s="87"/>
      <c r="S132" s="86"/>
      <c r="T132" s="8">
        <f t="shared" si="9"/>
        <v>0</v>
      </c>
      <c r="Z132" s="86"/>
    </row>
    <row r="133" spans="1:26">
      <c r="E133" s="86"/>
      <c r="G133" s="8" t="s">
        <v>35</v>
      </c>
      <c r="H133" s="8">
        <v>1</v>
      </c>
      <c r="I133" s="35" t="s">
        <v>251</v>
      </c>
      <c r="K133" s="87"/>
      <c r="L133" s="9"/>
      <c r="M133" s="8">
        <v>1</v>
      </c>
      <c r="O133" s="87"/>
      <c r="P133" s="36">
        <f t="shared" si="8"/>
        <v>1</v>
      </c>
      <c r="Q133" s="87"/>
      <c r="S133" s="86"/>
      <c r="T133" s="8">
        <f t="shared" si="9"/>
        <v>0</v>
      </c>
      <c r="Z133" s="86"/>
    </row>
    <row r="134" spans="1:26">
      <c r="D134" s="8" t="s">
        <v>252</v>
      </c>
      <c r="E134" s="8">
        <v>3</v>
      </c>
      <c r="F134" s="8" t="s">
        <v>253</v>
      </c>
      <c r="G134" s="8" t="s">
        <v>32</v>
      </c>
      <c r="H134" s="8">
        <v>0</v>
      </c>
      <c r="K134" s="87">
        <f>COUNTIF(H134:H138,"&gt;0")/COUNT(H134:H138)</f>
        <v>0</v>
      </c>
      <c r="L134" s="9"/>
      <c r="M134" s="8">
        <v>17</v>
      </c>
      <c r="O134" s="87">
        <f>COUNTIF(M134:M138,"&gt;0")/COUNT(M134:M138)</f>
        <v>1</v>
      </c>
      <c r="P134" s="36">
        <f t="shared" si="8"/>
        <v>1</v>
      </c>
      <c r="Q134" s="87">
        <f>COUNTIF(P134:P138,"&gt;0")/COUNT(P134:P138)</f>
        <v>0.2</v>
      </c>
      <c r="S134" s="8">
        <v>1</v>
      </c>
      <c r="T134" s="8">
        <f t="shared" si="9"/>
        <v>3</v>
      </c>
      <c r="Z134" s="86"/>
    </row>
    <row r="135" spans="1:26">
      <c r="G135" s="8" t="s">
        <v>33</v>
      </c>
      <c r="K135" s="87"/>
      <c r="L135" s="9"/>
      <c r="O135" s="87"/>
      <c r="P135" s="36">
        <f t="shared" si="8"/>
        <v>0</v>
      </c>
      <c r="Q135" s="87"/>
      <c r="T135" s="8">
        <f t="shared" si="9"/>
        <v>0</v>
      </c>
    </row>
    <row r="136" spans="1:26">
      <c r="G136" s="8" t="s">
        <v>34</v>
      </c>
      <c r="K136" s="87"/>
      <c r="L136" s="9"/>
      <c r="O136" s="87"/>
      <c r="P136" s="36">
        <f t="shared" si="8"/>
        <v>0</v>
      </c>
      <c r="Q136" s="87"/>
      <c r="T136" s="8">
        <f t="shared" si="9"/>
        <v>0</v>
      </c>
    </row>
    <row r="137" spans="1:26">
      <c r="G137" s="8" t="s">
        <v>35</v>
      </c>
      <c r="K137" s="87"/>
      <c r="L137" s="9"/>
      <c r="O137" s="87"/>
      <c r="P137" s="36">
        <f t="shared" si="8"/>
        <v>0</v>
      </c>
      <c r="Q137" s="87"/>
      <c r="T137" s="8">
        <f t="shared" si="9"/>
        <v>0</v>
      </c>
    </row>
    <row r="138" spans="1:26">
      <c r="G138" s="8" t="s">
        <v>36</v>
      </c>
      <c r="K138" s="87"/>
      <c r="L138" s="9"/>
      <c r="O138" s="87"/>
      <c r="P138" s="36">
        <f t="shared" si="8"/>
        <v>0</v>
      </c>
      <c r="Q138" s="87"/>
      <c r="T138" s="8">
        <f t="shared" si="9"/>
        <v>0</v>
      </c>
    </row>
    <row r="139" spans="1:26">
      <c r="E139" s="17">
        <f>SUM(E88:E138)</f>
        <v>57</v>
      </c>
      <c r="H139" s="17">
        <f>SUM(H88:H134)</f>
        <v>38</v>
      </c>
      <c r="J139" s="17" t="s">
        <v>39</v>
      </c>
      <c r="K139" s="19">
        <f>AVERAGEA(K88:K134)</f>
        <v>0.47727272727272735</v>
      </c>
      <c r="L139" s="19">
        <f>SUMPRODUCT(K88:K134, E88:E134) / SUM( E88:E134)</f>
        <v>0.48830409356725152</v>
      </c>
      <c r="M139" s="17">
        <f>SUM(M88:M134)</f>
        <v>84</v>
      </c>
      <c r="N139" s="20"/>
      <c r="O139" s="19">
        <f>AVERAGEA(O88:O134)</f>
        <v>0.63636363636363646</v>
      </c>
      <c r="P139" s="36"/>
      <c r="Q139" s="19">
        <f>AVERAGEA(Q88:Q134)</f>
        <v>0.73030303030303034</v>
      </c>
      <c r="R139" s="17"/>
      <c r="S139" s="17">
        <f>SUM(S88:S134)/COUNTA(S88:S134)</f>
        <v>0.45454545454545453</v>
      </c>
      <c r="T139" s="17">
        <f>SUM(T88:T138)</f>
        <v>20</v>
      </c>
      <c r="U139" s="17">
        <f>SUMPRODUCT(S88:S134, E88:E134) / SUM( E88:E134)</f>
        <v>0.35087719298245612</v>
      </c>
      <c r="V139" s="17">
        <v>5</v>
      </c>
      <c r="W139" s="17">
        <f>E139-T139</f>
        <v>37</v>
      </c>
      <c r="X139" s="17">
        <v>2</v>
      </c>
      <c r="Y139" s="17">
        <v>0</v>
      </c>
    </row>
    <row r="140" spans="1:26" ht="79.5" customHeight="1">
      <c r="B140" s="92" t="s">
        <v>254</v>
      </c>
      <c r="C140" s="92"/>
      <c r="D140" s="92"/>
      <c r="E140" s="92"/>
      <c r="F140" s="92"/>
      <c r="G140" s="92"/>
      <c r="H140" s="92"/>
      <c r="I140" s="92"/>
      <c r="K140" s="9"/>
      <c r="L140" s="9"/>
      <c r="O140" s="9"/>
      <c r="P140" s="36">
        <f t="shared" ref="P140:P175" si="10">IF(OR(H140&gt;0, M140&gt;0),1,0)</f>
        <v>0</v>
      </c>
      <c r="Q140" s="9"/>
      <c r="T140" s="8">
        <f t="shared" ref="T140:T175" si="11">IF(S140&gt;0,E140,0)</f>
        <v>0</v>
      </c>
    </row>
    <row r="141" spans="1:26" ht="56">
      <c r="A141" s="8">
        <v>5</v>
      </c>
      <c r="B141" s="8" t="s">
        <v>255</v>
      </c>
      <c r="C141" s="7" t="s">
        <v>256</v>
      </c>
      <c r="D141" s="8" t="s">
        <v>257</v>
      </c>
      <c r="E141" s="86">
        <v>8</v>
      </c>
      <c r="F141" s="8" t="s">
        <v>258</v>
      </c>
      <c r="G141" s="8" t="s">
        <v>32</v>
      </c>
      <c r="H141" s="8">
        <v>0</v>
      </c>
      <c r="I141" s="2"/>
      <c r="K141" s="87">
        <f>COUNTIF(H141:H145,"&gt;0")/COUNT(H141:H145)</f>
        <v>0.2</v>
      </c>
      <c r="L141" s="9"/>
      <c r="M141" s="8">
        <v>1</v>
      </c>
      <c r="O141" s="87">
        <f>COUNTIF(M141:M145,"&gt;0")/COUNT(M141:M145)</f>
        <v>1</v>
      </c>
      <c r="P141" s="36">
        <f t="shared" si="10"/>
        <v>1</v>
      </c>
      <c r="Q141" s="87">
        <f>COUNTIF(P141:P145,"&gt;0")/COUNT(P141:P145)</f>
        <v>1</v>
      </c>
      <c r="S141" s="86">
        <v>1</v>
      </c>
      <c r="T141" s="8">
        <f t="shared" si="11"/>
        <v>8</v>
      </c>
      <c r="Z141" s="86" t="s">
        <v>259</v>
      </c>
    </row>
    <row r="142" spans="1:26" ht="84">
      <c r="C142" s="7"/>
      <c r="E142" s="86"/>
      <c r="G142" s="8" t="s">
        <v>33</v>
      </c>
      <c r="H142" s="8">
        <v>2</v>
      </c>
      <c r="I142" s="2" t="s">
        <v>260</v>
      </c>
      <c r="K142" s="87"/>
      <c r="L142" s="9"/>
      <c r="M142" s="8">
        <v>1</v>
      </c>
      <c r="O142" s="87"/>
      <c r="P142" s="36">
        <f t="shared" si="10"/>
        <v>1</v>
      </c>
      <c r="Q142" s="87"/>
      <c r="S142" s="86"/>
      <c r="T142" s="8">
        <f t="shared" si="11"/>
        <v>0</v>
      </c>
      <c r="Z142" s="86"/>
    </row>
    <row r="143" spans="1:26">
      <c r="C143" s="7"/>
      <c r="E143" s="86"/>
      <c r="G143" s="8" t="s">
        <v>34</v>
      </c>
      <c r="H143" s="8">
        <v>0</v>
      </c>
      <c r="I143" s="2"/>
      <c r="K143" s="87"/>
      <c r="L143" s="9"/>
      <c r="M143" s="8">
        <v>1</v>
      </c>
      <c r="O143" s="87"/>
      <c r="P143" s="36">
        <f t="shared" si="10"/>
        <v>1</v>
      </c>
      <c r="Q143" s="87"/>
      <c r="S143" s="86"/>
      <c r="T143" s="8">
        <f t="shared" si="11"/>
        <v>0</v>
      </c>
      <c r="Z143" s="86"/>
    </row>
    <row r="144" spans="1:26">
      <c r="C144" s="7"/>
      <c r="E144" s="86"/>
      <c r="G144" s="8" t="s">
        <v>35</v>
      </c>
      <c r="H144" s="8">
        <v>0</v>
      </c>
      <c r="I144" s="2"/>
      <c r="K144" s="87"/>
      <c r="L144" s="9"/>
      <c r="M144" s="8">
        <v>1</v>
      </c>
      <c r="O144" s="87"/>
      <c r="P144" s="36">
        <f t="shared" si="10"/>
        <v>1</v>
      </c>
      <c r="Q144" s="87"/>
      <c r="S144" s="86"/>
      <c r="T144" s="8">
        <f t="shared" si="11"/>
        <v>0</v>
      </c>
      <c r="Z144" s="86"/>
    </row>
    <row r="145" spans="3:26">
      <c r="C145" s="7"/>
      <c r="E145" s="86"/>
      <c r="G145" s="8" t="s">
        <v>36</v>
      </c>
      <c r="H145" s="8">
        <v>0</v>
      </c>
      <c r="I145" s="2"/>
      <c r="K145" s="87"/>
      <c r="L145" s="9"/>
      <c r="M145" s="8">
        <v>1</v>
      </c>
      <c r="O145" s="87"/>
      <c r="P145" s="36">
        <f t="shared" si="10"/>
        <v>1</v>
      </c>
      <c r="Q145" s="87"/>
      <c r="S145" s="86"/>
      <c r="T145" s="8">
        <f t="shared" si="11"/>
        <v>0</v>
      </c>
      <c r="Z145" s="86"/>
    </row>
    <row r="146" spans="3:26">
      <c r="D146" s="8" t="s">
        <v>77</v>
      </c>
      <c r="E146" s="86">
        <v>13</v>
      </c>
      <c r="F146" s="8" t="s">
        <v>78</v>
      </c>
      <c r="G146" s="8" t="s">
        <v>32</v>
      </c>
      <c r="H146" s="8">
        <v>0</v>
      </c>
      <c r="K146" s="87">
        <f>COUNTIF(H146:H156,"&gt;0")/COUNT(H146:H156)</f>
        <v>0.72727272727272729</v>
      </c>
      <c r="L146" s="9"/>
      <c r="M146" s="8">
        <v>1</v>
      </c>
      <c r="O146" s="87">
        <f>COUNTIF(M146:M156,"&gt;0")/COUNT(M146:M156)</f>
        <v>1</v>
      </c>
      <c r="P146" s="36">
        <f t="shared" si="10"/>
        <v>1</v>
      </c>
      <c r="Q146" s="87">
        <f>COUNTIF(P146:P156,"&gt;0")/COUNT(P146:P156)</f>
        <v>1</v>
      </c>
      <c r="S146" s="86">
        <v>1</v>
      </c>
      <c r="T146" s="8">
        <f t="shared" si="11"/>
        <v>13</v>
      </c>
      <c r="Z146" s="86"/>
    </row>
    <row r="147" spans="3:26">
      <c r="E147" s="86"/>
      <c r="G147" s="8" t="s">
        <v>33</v>
      </c>
      <c r="H147" s="8">
        <v>1</v>
      </c>
      <c r="K147" s="87"/>
      <c r="L147" s="9"/>
      <c r="M147" s="8">
        <v>1</v>
      </c>
      <c r="O147" s="87"/>
      <c r="P147" s="36">
        <f t="shared" si="10"/>
        <v>1</v>
      </c>
      <c r="Q147" s="87"/>
      <c r="S147" s="86"/>
      <c r="T147" s="8">
        <f t="shared" si="11"/>
        <v>0</v>
      </c>
      <c r="Z147" s="86"/>
    </row>
    <row r="148" spans="3:26">
      <c r="E148" s="86"/>
      <c r="G148" s="8" t="s">
        <v>34</v>
      </c>
      <c r="H148" s="8">
        <v>0</v>
      </c>
      <c r="K148" s="87"/>
      <c r="L148" s="9"/>
      <c r="M148" s="8">
        <v>1</v>
      </c>
      <c r="O148" s="87"/>
      <c r="P148" s="36">
        <f t="shared" si="10"/>
        <v>1</v>
      </c>
      <c r="Q148" s="87"/>
      <c r="S148" s="86"/>
      <c r="T148" s="8">
        <f t="shared" si="11"/>
        <v>0</v>
      </c>
      <c r="Z148" s="86"/>
    </row>
    <row r="149" spans="3:26">
      <c r="E149" s="86"/>
      <c r="G149" s="8" t="s">
        <v>35</v>
      </c>
      <c r="H149" s="8">
        <v>1</v>
      </c>
      <c r="K149" s="87"/>
      <c r="L149" s="9"/>
      <c r="M149" s="8">
        <v>1</v>
      </c>
      <c r="O149" s="87"/>
      <c r="P149" s="36">
        <f t="shared" si="10"/>
        <v>1</v>
      </c>
      <c r="Q149" s="87"/>
      <c r="S149" s="86"/>
      <c r="T149" s="8">
        <f t="shared" si="11"/>
        <v>0</v>
      </c>
      <c r="Z149" s="86"/>
    </row>
    <row r="150" spans="3:26">
      <c r="E150" s="86"/>
      <c r="G150" s="8" t="s">
        <v>36</v>
      </c>
      <c r="H150" s="8">
        <v>1</v>
      </c>
      <c r="K150" s="87"/>
      <c r="L150" s="9"/>
      <c r="M150" s="8">
        <v>1</v>
      </c>
      <c r="O150" s="87"/>
      <c r="P150" s="36">
        <f t="shared" si="10"/>
        <v>1</v>
      </c>
      <c r="Q150" s="87"/>
      <c r="S150" s="86"/>
      <c r="T150" s="8">
        <f t="shared" si="11"/>
        <v>0</v>
      </c>
      <c r="Z150" s="86"/>
    </row>
    <row r="151" spans="3:26">
      <c r="E151" s="86"/>
      <c r="G151" s="8" t="s">
        <v>44</v>
      </c>
      <c r="H151" s="8">
        <v>1</v>
      </c>
      <c r="K151" s="87"/>
      <c r="L151" s="9"/>
      <c r="M151" s="8">
        <v>1</v>
      </c>
      <c r="O151" s="87"/>
      <c r="P151" s="36">
        <f t="shared" si="10"/>
        <v>1</v>
      </c>
      <c r="Q151" s="87"/>
      <c r="S151" s="86"/>
      <c r="T151" s="8">
        <f t="shared" si="11"/>
        <v>0</v>
      </c>
      <c r="Z151" s="86"/>
    </row>
    <row r="152" spans="3:26">
      <c r="E152" s="86"/>
      <c r="G152" s="8" t="s">
        <v>45</v>
      </c>
      <c r="H152" s="8">
        <v>1</v>
      </c>
      <c r="K152" s="87"/>
      <c r="L152" s="9"/>
      <c r="M152" s="8">
        <v>1</v>
      </c>
      <c r="O152" s="87"/>
      <c r="P152" s="36">
        <f t="shared" si="10"/>
        <v>1</v>
      </c>
      <c r="Q152" s="87"/>
      <c r="S152" s="86"/>
      <c r="T152" s="8">
        <f t="shared" si="11"/>
        <v>0</v>
      </c>
      <c r="Z152" s="86"/>
    </row>
    <row r="153" spans="3:26">
      <c r="E153" s="86"/>
      <c r="G153" s="8" t="s">
        <v>46</v>
      </c>
      <c r="H153" s="8">
        <v>1</v>
      </c>
      <c r="K153" s="87"/>
      <c r="L153" s="9"/>
      <c r="M153" s="8">
        <v>1</v>
      </c>
      <c r="O153" s="87"/>
      <c r="P153" s="36">
        <f t="shared" si="10"/>
        <v>1</v>
      </c>
      <c r="Q153" s="87"/>
      <c r="S153" s="86"/>
      <c r="T153" s="8">
        <f t="shared" si="11"/>
        <v>0</v>
      </c>
      <c r="Z153" s="86"/>
    </row>
    <row r="154" spans="3:26">
      <c r="E154" s="86"/>
      <c r="G154" s="8" t="s">
        <v>47</v>
      </c>
      <c r="H154" s="8">
        <v>1</v>
      </c>
      <c r="K154" s="87"/>
      <c r="L154" s="9"/>
      <c r="M154" s="8">
        <v>1</v>
      </c>
      <c r="O154" s="87"/>
      <c r="P154" s="36">
        <f t="shared" si="10"/>
        <v>1</v>
      </c>
      <c r="Q154" s="87"/>
      <c r="S154" s="86"/>
      <c r="T154" s="8">
        <f t="shared" si="11"/>
        <v>0</v>
      </c>
      <c r="Z154" s="86"/>
    </row>
    <row r="155" spans="3:26">
      <c r="E155" s="86"/>
      <c r="G155" s="8" t="s">
        <v>48</v>
      </c>
      <c r="H155" s="8">
        <v>1</v>
      </c>
      <c r="K155" s="87"/>
      <c r="L155" s="9"/>
      <c r="M155" s="8">
        <v>1</v>
      </c>
      <c r="O155" s="87"/>
      <c r="P155" s="36">
        <f t="shared" si="10"/>
        <v>1</v>
      </c>
      <c r="Q155" s="87"/>
      <c r="S155" s="86"/>
      <c r="T155" s="8">
        <f t="shared" si="11"/>
        <v>0</v>
      </c>
      <c r="Z155" s="86"/>
    </row>
    <row r="156" spans="3:26">
      <c r="E156" s="86"/>
      <c r="G156" s="8" t="s">
        <v>49</v>
      </c>
      <c r="H156" s="8">
        <v>0</v>
      </c>
      <c r="K156" s="87"/>
      <c r="L156" s="9"/>
      <c r="M156" s="8">
        <v>1</v>
      </c>
      <c r="O156" s="87"/>
      <c r="P156" s="36">
        <f t="shared" si="10"/>
        <v>1</v>
      </c>
      <c r="Q156" s="87"/>
      <c r="S156" s="86"/>
      <c r="T156" s="8">
        <f t="shared" si="11"/>
        <v>0</v>
      </c>
      <c r="Z156" s="86"/>
    </row>
    <row r="157" spans="3:26">
      <c r="D157" s="8" t="s">
        <v>80</v>
      </c>
      <c r="E157" s="86">
        <v>8</v>
      </c>
      <c r="F157" s="35" t="s">
        <v>261</v>
      </c>
      <c r="G157" s="8" t="s">
        <v>32</v>
      </c>
      <c r="H157" s="8">
        <v>1</v>
      </c>
      <c r="K157" s="87">
        <f>COUNTIF(H157:H163,"&gt;0")/COUNT(H157:H163)</f>
        <v>0.42857142857142855</v>
      </c>
      <c r="L157" s="9"/>
      <c r="M157" s="8">
        <v>1</v>
      </c>
      <c r="O157" s="87">
        <f>COUNTIF(M157:M163,"&gt;0")/COUNT(M157:M163)</f>
        <v>1</v>
      </c>
      <c r="P157" s="36">
        <f t="shared" si="10"/>
        <v>1</v>
      </c>
      <c r="Q157" s="87">
        <f>COUNTIF(P157:P163,"&gt;0")/COUNT(P157:P163)</f>
        <v>1</v>
      </c>
      <c r="S157" s="86">
        <v>1</v>
      </c>
      <c r="T157" s="8">
        <f t="shared" si="11"/>
        <v>8</v>
      </c>
      <c r="Z157" s="86"/>
    </row>
    <row r="158" spans="3:26">
      <c r="E158" s="86"/>
      <c r="G158" s="8" t="s">
        <v>33</v>
      </c>
      <c r="H158" s="8">
        <v>0</v>
      </c>
      <c r="K158" s="87"/>
      <c r="L158" s="9"/>
      <c r="M158" s="8">
        <v>1</v>
      </c>
      <c r="O158" s="87"/>
      <c r="P158" s="36">
        <f t="shared" si="10"/>
        <v>1</v>
      </c>
      <c r="Q158" s="87"/>
      <c r="S158" s="86"/>
      <c r="T158" s="8">
        <f t="shared" si="11"/>
        <v>0</v>
      </c>
      <c r="Z158" s="86"/>
    </row>
    <row r="159" spans="3:26">
      <c r="E159" s="86"/>
      <c r="G159" s="8" t="s">
        <v>34</v>
      </c>
      <c r="H159" s="8">
        <v>1</v>
      </c>
      <c r="K159" s="87"/>
      <c r="L159" s="9"/>
      <c r="M159" s="8">
        <v>1</v>
      </c>
      <c r="O159" s="87"/>
      <c r="P159" s="36">
        <f t="shared" si="10"/>
        <v>1</v>
      </c>
      <c r="Q159" s="87"/>
      <c r="S159" s="86"/>
      <c r="T159" s="8">
        <f t="shared" si="11"/>
        <v>0</v>
      </c>
      <c r="Z159" s="86"/>
    </row>
    <row r="160" spans="3:26">
      <c r="E160" s="86"/>
      <c r="G160" s="8" t="s">
        <v>35</v>
      </c>
      <c r="H160" s="8">
        <v>0</v>
      </c>
      <c r="K160" s="87"/>
      <c r="L160" s="9"/>
      <c r="M160" s="8">
        <v>1</v>
      </c>
      <c r="O160" s="87"/>
      <c r="P160" s="36">
        <f t="shared" si="10"/>
        <v>1</v>
      </c>
      <c r="Q160" s="87"/>
      <c r="S160" s="86"/>
      <c r="T160" s="8">
        <f t="shared" si="11"/>
        <v>0</v>
      </c>
      <c r="Z160" s="86"/>
    </row>
    <row r="161" spans="4:26">
      <c r="E161" s="86"/>
      <c r="G161" s="8" t="s">
        <v>36</v>
      </c>
      <c r="H161" s="8">
        <v>0</v>
      </c>
      <c r="K161" s="87"/>
      <c r="L161" s="9"/>
      <c r="M161" s="8">
        <v>1</v>
      </c>
      <c r="O161" s="87"/>
      <c r="P161" s="36">
        <f t="shared" si="10"/>
        <v>1</v>
      </c>
      <c r="Q161" s="87"/>
      <c r="S161" s="86"/>
      <c r="T161" s="8">
        <f t="shared" si="11"/>
        <v>0</v>
      </c>
      <c r="Z161" s="86"/>
    </row>
    <row r="162" spans="4:26">
      <c r="E162" s="86"/>
      <c r="G162" s="8" t="s">
        <v>44</v>
      </c>
      <c r="H162" s="8">
        <v>1</v>
      </c>
      <c r="K162" s="87"/>
      <c r="L162" s="9"/>
      <c r="M162" s="8">
        <v>1</v>
      </c>
      <c r="O162" s="87"/>
      <c r="P162" s="36">
        <f t="shared" si="10"/>
        <v>1</v>
      </c>
      <c r="Q162" s="87"/>
      <c r="S162" s="86"/>
      <c r="T162" s="8">
        <f t="shared" si="11"/>
        <v>0</v>
      </c>
      <c r="Z162" s="86"/>
    </row>
    <row r="163" spans="4:26">
      <c r="E163" s="86"/>
      <c r="G163" s="8" t="s">
        <v>45</v>
      </c>
      <c r="H163" s="8">
        <v>0</v>
      </c>
      <c r="K163" s="87"/>
      <c r="L163" s="9"/>
      <c r="M163" s="8">
        <v>1</v>
      </c>
      <c r="O163" s="87"/>
      <c r="P163" s="36">
        <f t="shared" si="10"/>
        <v>1</v>
      </c>
      <c r="Q163" s="87"/>
      <c r="S163" s="86"/>
      <c r="T163" s="8">
        <f t="shared" si="11"/>
        <v>0</v>
      </c>
      <c r="Z163" s="86"/>
    </row>
    <row r="164" spans="4:26">
      <c r="D164" s="8" t="s">
        <v>82</v>
      </c>
      <c r="E164" s="86">
        <v>8</v>
      </c>
      <c r="F164" s="8" t="s">
        <v>83</v>
      </c>
      <c r="G164" s="8" t="s">
        <v>32</v>
      </c>
      <c r="H164" s="8">
        <v>0</v>
      </c>
      <c r="K164" s="87">
        <f>COUNTIF(H164:H168,"&gt;0")/COUNT(H164:H168)</f>
        <v>0</v>
      </c>
      <c r="L164" s="9"/>
      <c r="M164" s="8">
        <v>1</v>
      </c>
      <c r="O164" s="87">
        <f>COUNTIF(M164:M168,"&gt;0")/COUNT(M164:M168)</f>
        <v>1</v>
      </c>
      <c r="P164" s="36">
        <f t="shared" si="10"/>
        <v>1</v>
      </c>
      <c r="Q164" s="87">
        <f>COUNTIF(P164:P168,"&gt;0")/COUNT(P164:P168)</f>
        <v>1</v>
      </c>
      <c r="S164" s="86">
        <v>1</v>
      </c>
      <c r="T164" s="8">
        <f t="shared" si="11"/>
        <v>8</v>
      </c>
      <c r="Z164" s="86"/>
    </row>
    <row r="165" spans="4:26">
      <c r="E165" s="86"/>
      <c r="G165" s="8" t="s">
        <v>33</v>
      </c>
      <c r="H165" s="8">
        <v>0</v>
      </c>
      <c r="K165" s="87"/>
      <c r="L165" s="9"/>
      <c r="M165" s="8">
        <v>1</v>
      </c>
      <c r="O165" s="87"/>
      <c r="P165" s="36">
        <f t="shared" si="10"/>
        <v>1</v>
      </c>
      <c r="Q165" s="87"/>
      <c r="S165" s="86"/>
      <c r="T165" s="8">
        <f t="shared" si="11"/>
        <v>0</v>
      </c>
      <c r="Z165" s="86"/>
    </row>
    <row r="166" spans="4:26">
      <c r="E166" s="86"/>
      <c r="G166" s="8" t="s">
        <v>34</v>
      </c>
      <c r="H166" s="8">
        <v>0</v>
      </c>
      <c r="K166" s="87"/>
      <c r="L166" s="9"/>
      <c r="M166" s="8">
        <v>1</v>
      </c>
      <c r="O166" s="87"/>
      <c r="P166" s="36">
        <f t="shared" si="10"/>
        <v>1</v>
      </c>
      <c r="Q166" s="87"/>
      <c r="S166" s="86"/>
      <c r="T166" s="8">
        <f t="shared" si="11"/>
        <v>0</v>
      </c>
      <c r="Z166" s="86"/>
    </row>
    <row r="167" spans="4:26">
      <c r="E167" s="86"/>
      <c r="G167" s="8" t="s">
        <v>35</v>
      </c>
      <c r="H167" s="8">
        <v>0</v>
      </c>
      <c r="K167" s="87"/>
      <c r="L167" s="9"/>
      <c r="M167" s="8">
        <v>1</v>
      </c>
      <c r="O167" s="87"/>
      <c r="P167" s="36">
        <f t="shared" si="10"/>
        <v>1</v>
      </c>
      <c r="Q167" s="87"/>
      <c r="S167" s="86"/>
      <c r="T167" s="8">
        <f t="shared" si="11"/>
        <v>0</v>
      </c>
      <c r="Z167" s="86"/>
    </row>
    <row r="168" spans="4:26">
      <c r="E168" s="86"/>
      <c r="G168" s="8" t="s">
        <v>36</v>
      </c>
      <c r="H168" s="8">
        <v>0</v>
      </c>
      <c r="K168" s="87"/>
      <c r="L168" s="9"/>
      <c r="M168" s="8">
        <v>1</v>
      </c>
      <c r="O168" s="87"/>
      <c r="P168" s="36">
        <f t="shared" si="10"/>
        <v>1</v>
      </c>
      <c r="Q168" s="87"/>
      <c r="S168" s="86"/>
      <c r="T168" s="8">
        <f t="shared" si="11"/>
        <v>0</v>
      </c>
      <c r="Z168" s="86"/>
    </row>
    <row r="169" spans="4:26">
      <c r="D169" s="4" t="s">
        <v>67</v>
      </c>
      <c r="E169" s="89">
        <v>1</v>
      </c>
      <c r="F169" s="8" t="s">
        <v>123</v>
      </c>
      <c r="G169" s="8" t="s">
        <v>32</v>
      </c>
      <c r="H169" s="8">
        <v>0</v>
      </c>
      <c r="K169" s="87">
        <v>0</v>
      </c>
      <c r="L169" s="9"/>
      <c r="M169" s="8">
        <v>5</v>
      </c>
      <c r="O169" s="87">
        <f>COUNTIF(M169:M174,"&gt;0")/COUNT(M169:M174)</f>
        <v>0.33333333333333331</v>
      </c>
      <c r="P169" s="36">
        <f t="shared" si="10"/>
        <v>1</v>
      </c>
      <c r="Q169" s="87">
        <f>COUNTIF(P169:P174,"&gt;0")/COUNT(P169:P174)</f>
        <v>0.33333333333333331</v>
      </c>
      <c r="S169" s="86">
        <v>1</v>
      </c>
      <c r="T169" s="8">
        <f t="shared" si="11"/>
        <v>1</v>
      </c>
      <c r="Z169" s="86"/>
    </row>
    <row r="170" spans="4:26">
      <c r="D170" s="4"/>
      <c r="E170" s="89"/>
      <c r="G170" s="8" t="s">
        <v>33</v>
      </c>
      <c r="H170" s="8">
        <v>0</v>
      </c>
      <c r="K170" s="87"/>
      <c r="L170" s="9"/>
      <c r="M170" s="8">
        <v>0</v>
      </c>
      <c r="O170" s="87"/>
      <c r="P170" s="36">
        <f t="shared" si="10"/>
        <v>0</v>
      </c>
      <c r="Q170" s="87"/>
      <c r="S170" s="86"/>
      <c r="T170" s="8">
        <f t="shared" si="11"/>
        <v>0</v>
      </c>
      <c r="Z170" s="86"/>
    </row>
    <row r="171" spans="4:26">
      <c r="D171" s="4"/>
      <c r="E171" s="89"/>
      <c r="G171" s="8" t="s">
        <v>34</v>
      </c>
      <c r="H171" s="8">
        <v>0</v>
      </c>
      <c r="K171" s="87"/>
      <c r="L171" s="9"/>
      <c r="M171" s="8">
        <v>1</v>
      </c>
      <c r="O171" s="87"/>
      <c r="P171" s="36">
        <f t="shared" si="10"/>
        <v>1</v>
      </c>
      <c r="Q171" s="87"/>
      <c r="S171" s="86"/>
      <c r="T171" s="8">
        <f t="shared" si="11"/>
        <v>0</v>
      </c>
      <c r="Z171" s="86"/>
    </row>
    <row r="172" spans="4:26">
      <c r="D172" s="4"/>
      <c r="E172" s="89"/>
      <c r="G172" s="8" t="s">
        <v>35</v>
      </c>
      <c r="H172" s="8">
        <v>0</v>
      </c>
      <c r="K172" s="87"/>
      <c r="L172" s="9"/>
      <c r="M172" s="8">
        <v>0</v>
      </c>
      <c r="O172" s="87"/>
      <c r="P172" s="36">
        <f t="shared" si="10"/>
        <v>0</v>
      </c>
      <c r="Q172" s="87"/>
      <c r="S172" s="86"/>
      <c r="T172" s="8">
        <f t="shared" si="11"/>
        <v>0</v>
      </c>
      <c r="Z172" s="86"/>
    </row>
    <row r="173" spans="4:26">
      <c r="D173" s="4"/>
      <c r="E173" s="89"/>
      <c r="G173" s="8" t="s">
        <v>36</v>
      </c>
      <c r="H173" s="8">
        <v>0</v>
      </c>
      <c r="K173" s="87"/>
      <c r="L173" s="9"/>
      <c r="M173" s="8">
        <v>0</v>
      </c>
      <c r="O173" s="87"/>
      <c r="P173" s="36">
        <f t="shared" si="10"/>
        <v>0</v>
      </c>
      <c r="Q173" s="87"/>
      <c r="S173" s="86"/>
      <c r="T173" s="8">
        <f t="shared" si="11"/>
        <v>0</v>
      </c>
      <c r="Z173" s="86"/>
    </row>
    <row r="174" spans="4:26">
      <c r="D174" s="4"/>
      <c r="E174" s="89"/>
      <c r="G174" s="8" t="s">
        <v>44</v>
      </c>
      <c r="H174" s="8">
        <v>0</v>
      </c>
      <c r="K174" s="87"/>
      <c r="L174" s="9"/>
      <c r="M174" s="8">
        <v>0</v>
      </c>
      <c r="O174" s="87"/>
      <c r="P174" s="36">
        <f t="shared" si="10"/>
        <v>0</v>
      </c>
      <c r="Q174" s="87"/>
      <c r="S174" s="86"/>
      <c r="T174" s="8">
        <f t="shared" si="11"/>
        <v>0</v>
      </c>
      <c r="Z174" s="86"/>
    </row>
    <row r="175" spans="4:26">
      <c r="D175" s="4" t="s">
        <v>167</v>
      </c>
      <c r="E175" s="4">
        <v>1</v>
      </c>
      <c r="F175" s="8" t="s">
        <v>168</v>
      </c>
      <c r="G175" s="8" t="s">
        <v>32</v>
      </c>
      <c r="H175" s="8">
        <v>1</v>
      </c>
      <c r="K175" s="87">
        <f>COUNTIF(H175:H178,"&gt;0")/COUNT(H175:H178)</f>
        <v>1</v>
      </c>
      <c r="L175" s="9"/>
      <c r="M175" s="8">
        <v>1</v>
      </c>
      <c r="O175" s="87">
        <f>COUNTIF(M175:M178,"&gt;0")/COUNT(M175:M178)</f>
        <v>0.75</v>
      </c>
      <c r="P175" s="36">
        <f t="shared" si="10"/>
        <v>1</v>
      </c>
      <c r="Q175" s="9">
        <f>COUNTIF(P175:P175,"&gt;0")/COUNT(P175:P175)</f>
        <v>1</v>
      </c>
      <c r="S175" s="8">
        <v>1</v>
      </c>
      <c r="T175" s="8">
        <f t="shared" si="11"/>
        <v>1</v>
      </c>
      <c r="Z175" s="86"/>
    </row>
    <row r="176" spans="4:26">
      <c r="D176" s="4"/>
      <c r="E176" s="4"/>
      <c r="G176" s="8" t="s">
        <v>33</v>
      </c>
      <c r="H176" s="8">
        <v>2</v>
      </c>
      <c r="K176" s="87"/>
      <c r="L176" s="9"/>
      <c r="M176" s="8">
        <v>2</v>
      </c>
      <c r="O176" s="87"/>
      <c r="P176" s="36"/>
      <c r="Q176" s="9"/>
      <c r="Z176" s="86"/>
    </row>
    <row r="177" spans="4:26">
      <c r="D177" s="4"/>
      <c r="E177" s="4"/>
      <c r="G177" s="8" t="s">
        <v>34</v>
      </c>
      <c r="H177" s="8">
        <v>3</v>
      </c>
      <c r="K177" s="87"/>
      <c r="L177" s="9"/>
      <c r="M177" s="8">
        <v>1</v>
      </c>
      <c r="O177" s="87"/>
      <c r="P177" s="36"/>
      <c r="Q177" s="9"/>
      <c r="Z177" s="86"/>
    </row>
    <row r="178" spans="4:26">
      <c r="D178" s="4"/>
      <c r="E178" s="4"/>
      <c r="G178" s="8" t="s">
        <v>35</v>
      </c>
      <c r="H178" s="8">
        <v>1</v>
      </c>
      <c r="K178" s="87"/>
      <c r="L178" s="9"/>
      <c r="M178" s="8">
        <v>0</v>
      </c>
      <c r="O178" s="87"/>
      <c r="P178" s="36"/>
      <c r="Q178" s="9"/>
      <c r="Z178" s="86"/>
    </row>
    <row r="179" spans="4:26">
      <c r="D179" s="4" t="s">
        <v>71</v>
      </c>
      <c r="E179" s="4">
        <v>1</v>
      </c>
      <c r="F179" s="8" t="s">
        <v>164</v>
      </c>
      <c r="G179" s="8" t="s">
        <v>237</v>
      </c>
      <c r="H179" s="8">
        <v>0</v>
      </c>
      <c r="K179" s="9">
        <f>COUNTIF(H179:H179,"&gt;0")/COUNT(H179:H179)</f>
        <v>0</v>
      </c>
      <c r="L179" s="9"/>
      <c r="M179" s="8">
        <v>1</v>
      </c>
      <c r="O179" s="9">
        <f>COUNTIF(M179:M179,"&gt;0")/COUNT(M179:M179)</f>
        <v>1</v>
      </c>
      <c r="P179" s="36">
        <f>IF(OR(H179&gt;0, M179&gt;0),1,0)</f>
        <v>1</v>
      </c>
      <c r="Q179" s="9">
        <f>COUNTIF(P179:P179,"&gt;0")/COUNT(P179:P179)</f>
        <v>1</v>
      </c>
      <c r="S179" s="8">
        <v>1</v>
      </c>
      <c r="T179" s="8">
        <f>IF(S179&gt;0,E179,0)</f>
        <v>1</v>
      </c>
      <c r="Z179" s="86"/>
    </row>
    <row r="180" spans="4:26">
      <c r="D180" s="4" t="s">
        <v>87</v>
      </c>
      <c r="E180" s="4">
        <v>1</v>
      </c>
      <c r="F180" s="8" t="s">
        <v>240</v>
      </c>
      <c r="G180" s="8" t="s">
        <v>32</v>
      </c>
      <c r="H180" s="8">
        <v>0</v>
      </c>
      <c r="K180" s="87">
        <f>COUNTIF(H180:H182,"&gt;0")/COUNT(H180:H182)</f>
        <v>0</v>
      </c>
      <c r="L180" s="9"/>
      <c r="M180" s="8">
        <v>3</v>
      </c>
      <c r="O180" s="87">
        <f>COUNTIF(M180:M182,"&gt;0")/COUNT(M180:M182)</f>
        <v>0.66666666666666663</v>
      </c>
      <c r="P180" s="36">
        <f>IF(OR(H180&gt;0, M180&gt;0),1,0)</f>
        <v>1</v>
      </c>
      <c r="Q180" s="9">
        <f>COUNTIF(P180:P180,"&gt;0")/COUNT(P180:P180)</f>
        <v>1</v>
      </c>
      <c r="S180" s="8">
        <v>1</v>
      </c>
      <c r="T180" s="8">
        <f>IF(S180&gt;0,E180,0)</f>
        <v>1</v>
      </c>
      <c r="Z180" s="86"/>
    </row>
    <row r="181" spans="4:26">
      <c r="D181" s="4"/>
      <c r="E181" s="4"/>
      <c r="G181" s="8" t="s">
        <v>33</v>
      </c>
      <c r="H181" s="8">
        <v>0</v>
      </c>
      <c r="K181" s="87"/>
      <c r="L181" s="9"/>
      <c r="M181" s="8">
        <v>2</v>
      </c>
      <c r="O181" s="87"/>
      <c r="P181" s="36"/>
      <c r="Q181" s="9"/>
      <c r="Z181" s="86"/>
    </row>
    <row r="182" spans="4:26">
      <c r="D182" s="4"/>
      <c r="E182" s="4"/>
      <c r="G182" s="8" t="s">
        <v>34</v>
      </c>
      <c r="H182" s="8">
        <v>0</v>
      </c>
      <c r="K182" s="87"/>
      <c r="L182" s="9"/>
      <c r="M182" s="8">
        <v>0</v>
      </c>
      <c r="O182" s="87"/>
      <c r="P182" s="36"/>
      <c r="Q182" s="9"/>
      <c r="Z182" s="86"/>
    </row>
    <row r="183" spans="4:26">
      <c r="D183" s="4" t="s">
        <v>89</v>
      </c>
      <c r="E183" s="4">
        <v>1</v>
      </c>
      <c r="F183" s="8" t="s">
        <v>245</v>
      </c>
      <c r="G183" s="8" t="s">
        <v>32</v>
      </c>
      <c r="H183" s="8">
        <v>0</v>
      </c>
      <c r="K183" s="87">
        <f>COUNTIF(H183:H188,"&gt;0")/COUNT(H183:H188)</f>
        <v>0</v>
      </c>
      <c r="L183" s="9"/>
      <c r="M183" s="8">
        <v>0</v>
      </c>
      <c r="O183" s="87">
        <f>COUNTIF(M183:M188,"&gt;0")/COUNT(M183:M188)</f>
        <v>0.5</v>
      </c>
      <c r="P183" s="36">
        <f>IF(OR(H183&gt;0, M183&gt;0),1,0)</f>
        <v>0</v>
      </c>
      <c r="Q183" s="9">
        <f>COUNTIF(P183:P183,"&gt;0")/COUNT(P183:P183)</f>
        <v>0</v>
      </c>
      <c r="S183" s="8">
        <v>1</v>
      </c>
      <c r="T183" s="8">
        <f>IF(S183&gt;0,E183,0)</f>
        <v>1</v>
      </c>
      <c r="Z183" s="86"/>
    </row>
    <row r="184" spans="4:26">
      <c r="D184" s="4"/>
      <c r="E184" s="4"/>
      <c r="G184" s="8" t="s">
        <v>33</v>
      </c>
      <c r="H184" s="8">
        <v>0</v>
      </c>
      <c r="K184" s="87"/>
      <c r="L184" s="9"/>
      <c r="M184" s="8">
        <v>2</v>
      </c>
      <c r="O184" s="87"/>
      <c r="P184" s="36"/>
      <c r="Q184" s="9"/>
      <c r="Z184" s="86"/>
    </row>
    <row r="185" spans="4:26">
      <c r="D185" s="4"/>
      <c r="E185" s="4"/>
      <c r="G185" s="8" t="s">
        <v>34</v>
      </c>
      <c r="H185" s="8">
        <v>0</v>
      </c>
      <c r="K185" s="87"/>
      <c r="L185" s="9"/>
      <c r="M185" s="8">
        <v>1</v>
      </c>
      <c r="O185" s="87"/>
      <c r="P185" s="36"/>
      <c r="Q185" s="9"/>
      <c r="Z185" s="86"/>
    </row>
    <row r="186" spans="4:26">
      <c r="D186" s="4"/>
      <c r="E186" s="4"/>
      <c r="G186" s="8" t="s">
        <v>35</v>
      </c>
      <c r="H186" s="8">
        <v>0</v>
      </c>
      <c r="K186" s="87"/>
      <c r="L186" s="9"/>
      <c r="M186" s="8">
        <v>0</v>
      </c>
      <c r="O186" s="87"/>
      <c r="P186" s="36"/>
      <c r="Q186" s="9"/>
      <c r="Z186" s="86"/>
    </row>
    <row r="187" spans="4:26">
      <c r="D187" s="4"/>
      <c r="E187" s="4"/>
      <c r="G187" s="8" t="s">
        <v>36</v>
      </c>
      <c r="H187" s="8">
        <v>0</v>
      </c>
      <c r="K187" s="87"/>
      <c r="L187" s="9"/>
      <c r="M187" s="8">
        <v>0</v>
      </c>
      <c r="O187" s="87"/>
      <c r="P187" s="36"/>
      <c r="Q187" s="9"/>
      <c r="Z187" s="86"/>
    </row>
    <row r="188" spans="4:26">
      <c r="D188" s="4"/>
      <c r="E188" s="4"/>
      <c r="G188" s="8" t="s">
        <v>44</v>
      </c>
      <c r="H188" s="8">
        <v>0</v>
      </c>
      <c r="K188" s="87"/>
      <c r="L188" s="9"/>
      <c r="M188" s="8">
        <v>2</v>
      </c>
      <c r="O188" s="87"/>
      <c r="P188" s="36"/>
      <c r="Q188" s="9"/>
      <c r="Z188" s="86"/>
    </row>
    <row r="189" spans="4:26">
      <c r="D189" s="4" t="s">
        <v>171</v>
      </c>
      <c r="E189" s="4">
        <v>1</v>
      </c>
      <c r="F189" s="8" t="s">
        <v>247</v>
      </c>
      <c r="G189" s="8" t="s">
        <v>32</v>
      </c>
      <c r="H189" s="8">
        <v>1</v>
      </c>
      <c r="K189" s="9">
        <f>COUNTIF(H189:H189,"&gt;0")/COUNT(H189:H189)</f>
        <v>1</v>
      </c>
      <c r="L189" s="9"/>
      <c r="M189" s="8">
        <v>0</v>
      </c>
      <c r="O189" s="87">
        <f>COUNTIF(M189:M192,"&gt;0")/COUNT(M189:M192)</f>
        <v>0.5</v>
      </c>
      <c r="P189" s="36">
        <f>IF(OR(H189&gt;0, M189&gt;0),1,0)</f>
        <v>1</v>
      </c>
      <c r="Q189" s="87">
        <f>COUNTIF(P189:P192,"&gt;0")/COUNT(P189:P192)</f>
        <v>1</v>
      </c>
      <c r="S189" s="8">
        <v>1</v>
      </c>
      <c r="T189" s="8">
        <f>IF(S189&gt;0,E189,0)</f>
        <v>1</v>
      </c>
      <c r="Z189" s="86"/>
    </row>
    <row r="190" spans="4:26">
      <c r="D190" s="4"/>
      <c r="E190" s="4"/>
      <c r="G190" s="8" t="s">
        <v>33</v>
      </c>
      <c r="H190" s="8">
        <v>1</v>
      </c>
      <c r="K190" s="9"/>
      <c r="L190" s="9"/>
      <c r="M190" s="8">
        <v>0</v>
      </c>
      <c r="O190" s="87"/>
      <c r="P190" s="36">
        <f>IF(OR(H190&gt;0, M190&gt;0),1,0)</f>
        <v>1</v>
      </c>
      <c r="Q190" s="87"/>
    </row>
    <row r="191" spans="4:26">
      <c r="D191" s="4"/>
      <c r="E191" s="4"/>
      <c r="G191" s="8" t="s">
        <v>34</v>
      </c>
      <c r="H191" s="8">
        <v>0</v>
      </c>
      <c r="K191" s="9"/>
      <c r="L191" s="9"/>
      <c r="M191" s="8">
        <v>4</v>
      </c>
      <c r="O191" s="87"/>
      <c r="P191" s="36">
        <f>IF(OR(H191&gt;0, M191&gt;0),1,0)</f>
        <v>1</v>
      </c>
      <c r="Q191" s="87"/>
    </row>
    <row r="192" spans="4:26">
      <c r="D192" s="4"/>
      <c r="E192" s="4"/>
      <c r="G192" s="8" t="s">
        <v>35</v>
      </c>
      <c r="H192" s="8">
        <v>1</v>
      </c>
      <c r="K192" s="9"/>
      <c r="L192" s="9"/>
      <c r="M192" s="8">
        <v>1</v>
      </c>
      <c r="O192" s="87"/>
      <c r="P192" s="36">
        <f>IF(OR(H192&gt;0, M192&gt;0),1,0)</f>
        <v>1</v>
      </c>
      <c r="Q192" s="87"/>
    </row>
    <row r="193" spans="1:26">
      <c r="D193" s="4"/>
      <c r="E193" s="40">
        <f>SUM(E141:E189)</f>
        <v>43</v>
      </c>
      <c r="H193" s="17">
        <f>SUM(H141:H189)</f>
        <v>21</v>
      </c>
      <c r="J193" s="17" t="s">
        <v>39</v>
      </c>
      <c r="K193" s="19">
        <f>AVERAGEA(K141:K189)</f>
        <v>0.33558441558441554</v>
      </c>
      <c r="L193" s="19">
        <f>SUMPRODUCT(K141:K189, E141:E189) / SUM( E141:E189)</f>
        <v>0.38332829960736942</v>
      </c>
      <c r="M193" s="17">
        <f>SUM(M141:M189)</f>
        <v>49</v>
      </c>
      <c r="N193" s="20"/>
      <c r="O193" s="19">
        <f>AVERAGEA(O141:O189)</f>
        <v>0.77500000000000002</v>
      </c>
      <c r="P193" s="36"/>
      <c r="Q193" s="19">
        <f>AVERAGEA(Q141:Q189)</f>
        <v>0.83333333333333326</v>
      </c>
      <c r="R193" s="17"/>
      <c r="S193" s="17">
        <f>SUM(S141:S189)/COUNTA(S141:S189)</f>
        <v>1</v>
      </c>
      <c r="T193" s="17">
        <f>SUM(T140:T189)</f>
        <v>43</v>
      </c>
      <c r="U193" s="17">
        <f>SUMPRODUCT(S141:S189, E141:E189) / SUM( E141:E189)</f>
        <v>1</v>
      </c>
      <c r="V193" s="17">
        <v>0</v>
      </c>
      <c r="W193" s="17">
        <f>E193-T193</f>
        <v>0</v>
      </c>
      <c r="X193" s="17">
        <v>6</v>
      </c>
      <c r="Y193" s="17">
        <v>0</v>
      </c>
    </row>
    <row r="194" spans="1:26" ht="12.75" customHeight="1">
      <c r="A194" s="8">
        <v>6</v>
      </c>
      <c r="B194" s="8" t="s">
        <v>262</v>
      </c>
      <c r="C194" s="88" t="s">
        <v>263</v>
      </c>
      <c r="D194" s="8" t="s">
        <v>84</v>
      </c>
      <c r="E194" s="8">
        <v>8</v>
      </c>
      <c r="F194" s="8" t="s">
        <v>85</v>
      </c>
      <c r="G194" s="8" t="s">
        <v>32</v>
      </c>
      <c r="H194" s="8">
        <v>0</v>
      </c>
      <c r="K194" s="87">
        <f>COUNTIF(H194:H199,"&gt;0")/COUNT(H194:H199)</f>
        <v>0</v>
      </c>
      <c r="L194" s="9"/>
      <c r="M194" s="8">
        <v>3</v>
      </c>
      <c r="O194" s="87">
        <f>COUNTIF(M194:M199,"&gt;0")/COUNT(M194:M199)</f>
        <v>1</v>
      </c>
      <c r="P194" s="36">
        <f t="shared" ref="P194:P225" si="12">IF(OR(H194&gt;0, M194&gt;0),1,0)</f>
        <v>1</v>
      </c>
      <c r="Q194" s="87">
        <f>COUNTIF(P194:P199,"&gt;0")/COUNT(P194:P199)</f>
        <v>1</v>
      </c>
      <c r="S194" s="86">
        <v>1</v>
      </c>
      <c r="T194" s="8">
        <f t="shared" ref="T194:T225" si="13">IF(S194&gt;0,E194,0)</f>
        <v>8</v>
      </c>
      <c r="Z194" s="86" t="s">
        <v>30</v>
      </c>
    </row>
    <row r="195" spans="1:26" ht="12.75" customHeight="1">
      <c r="C195" s="88"/>
      <c r="G195" s="8" t="s">
        <v>33</v>
      </c>
      <c r="H195" s="8">
        <v>0</v>
      </c>
      <c r="K195" s="87">
        <v>0</v>
      </c>
      <c r="L195" s="9"/>
      <c r="M195" s="8">
        <v>3</v>
      </c>
      <c r="O195" s="87">
        <v>0</v>
      </c>
      <c r="P195" s="36">
        <f t="shared" si="12"/>
        <v>1</v>
      </c>
      <c r="Q195" s="87">
        <v>0</v>
      </c>
      <c r="S195" s="86"/>
      <c r="T195" s="8">
        <f t="shared" si="13"/>
        <v>0</v>
      </c>
      <c r="Z195" s="86"/>
    </row>
    <row r="196" spans="1:26" ht="12.75" customHeight="1">
      <c r="C196" s="88"/>
      <c r="G196" s="8" t="s">
        <v>34</v>
      </c>
      <c r="H196" s="8">
        <v>0</v>
      </c>
      <c r="K196" s="87"/>
      <c r="L196" s="9"/>
      <c r="M196" s="8">
        <v>3</v>
      </c>
      <c r="O196" s="87"/>
      <c r="P196" s="36">
        <f t="shared" si="12"/>
        <v>1</v>
      </c>
      <c r="Q196" s="87"/>
      <c r="S196" s="86"/>
      <c r="T196" s="8">
        <f t="shared" si="13"/>
        <v>0</v>
      </c>
      <c r="Z196" s="86"/>
    </row>
    <row r="197" spans="1:26" ht="12.75" customHeight="1">
      <c r="C197" s="88"/>
      <c r="G197" s="8" t="s">
        <v>35</v>
      </c>
      <c r="H197" s="8">
        <v>0</v>
      </c>
      <c r="K197" s="87"/>
      <c r="L197" s="9"/>
      <c r="M197" s="8">
        <v>3</v>
      </c>
      <c r="O197" s="87"/>
      <c r="P197" s="36">
        <f t="shared" si="12"/>
        <v>1</v>
      </c>
      <c r="Q197" s="87"/>
      <c r="S197" s="86"/>
      <c r="T197" s="8">
        <f t="shared" si="13"/>
        <v>0</v>
      </c>
      <c r="Z197" s="86"/>
    </row>
    <row r="198" spans="1:26" ht="12.75" customHeight="1">
      <c r="C198" s="88"/>
      <c r="G198" s="8" t="s">
        <v>36</v>
      </c>
      <c r="H198" s="8">
        <v>0</v>
      </c>
      <c r="K198" s="87"/>
      <c r="L198" s="9"/>
      <c r="M198" s="8">
        <v>3</v>
      </c>
      <c r="O198" s="87"/>
      <c r="P198" s="36">
        <f t="shared" si="12"/>
        <v>1</v>
      </c>
      <c r="Q198" s="87"/>
      <c r="S198" s="86"/>
      <c r="T198" s="8">
        <f t="shared" si="13"/>
        <v>0</v>
      </c>
      <c r="Z198" s="86"/>
    </row>
    <row r="199" spans="1:26" ht="12.75" customHeight="1">
      <c r="C199" s="88"/>
      <c r="G199" s="8" t="s">
        <v>44</v>
      </c>
      <c r="H199" s="8">
        <v>0</v>
      </c>
      <c r="K199" s="87"/>
      <c r="L199" s="9"/>
      <c r="M199" s="8">
        <v>3</v>
      </c>
      <c r="O199" s="87"/>
      <c r="P199" s="36">
        <f t="shared" si="12"/>
        <v>1</v>
      </c>
      <c r="Q199" s="87"/>
      <c r="S199" s="86"/>
      <c r="T199" s="8">
        <f t="shared" si="13"/>
        <v>0</v>
      </c>
      <c r="Z199" s="86"/>
    </row>
    <row r="200" spans="1:26">
      <c r="C200" s="88"/>
      <c r="D200" s="8" t="s">
        <v>185</v>
      </c>
      <c r="E200" s="8">
        <v>8</v>
      </c>
      <c r="F200" s="8" t="s">
        <v>186</v>
      </c>
      <c r="G200" s="8" t="s">
        <v>32</v>
      </c>
      <c r="H200" s="8">
        <v>0</v>
      </c>
      <c r="K200" s="87">
        <f>COUNTIF(H200:H204,"&gt;0")/COUNT(H200:H204)</f>
        <v>0</v>
      </c>
      <c r="L200" s="9"/>
      <c r="M200" s="8">
        <v>4</v>
      </c>
      <c r="O200" s="87">
        <f>COUNTIF(M200:M204,"&gt;0")/COUNT(M200:M204)</f>
        <v>1</v>
      </c>
      <c r="P200" s="36">
        <f t="shared" si="12"/>
        <v>1</v>
      </c>
      <c r="Q200" s="87">
        <f>COUNTIF(P200:P204,"&gt;0")/COUNT(P200:P204)</f>
        <v>1</v>
      </c>
      <c r="S200" s="86">
        <v>1</v>
      </c>
      <c r="T200" s="8">
        <f t="shared" si="13"/>
        <v>8</v>
      </c>
      <c r="Z200" s="86"/>
    </row>
    <row r="201" spans="1:26">
      <c r="C201" s="88"/>
      <c r="G201" s="8" t="s">
        <v>33</v>
      </c>
      <c r="H201" s="8">
        <v>0</v>
      </c>
      <c r="K201" s="87"/>
      <c r="L201" s="9"/>
      <c r="M201" s="8">
        <v>4</v>
      </c>
      <c r="O201" s="87"/>
      <c r="P201" s="36">
        <f t="shared" si="12"/>
        <v>1</v>
      </c>
      <c r="Q201" s="87"/>
      <c r="S201" s="86"/>
      <c r="T201" s="8">
        <f t="shared" si="13"/>
        <v>0</v>
      </c>
      <c r="Z201" s="86"/>
    </row>
    <row r="202" spans="1:26">
      <c r="C202" s="88"/>
      <c r="G202" s="8" t="s">
        <v>34</v>
      </c>
      <c r="H202" s="8">
        <v>0</v>
      </c>
      <c r="K202" s="87"/>
      <c r="L202" s="9"/>
      <c r="M202" s="8">
        <v>4</v>
      </c>
      <c r="O202" s="87"/>
      <c r="P202" s="36">
        <f t="shared" si="12"/>
        <v>1</v>
      </c>
      <c r="Q202" s="87"/>
      <c r="S202" s="86"/>
      <c r="T202" s="8">
        <f t="shared" si="13"/>
        <v>0</v>
      </c>
      <c r="Z202" s="86"/>
    </row>
    <row r="203" spans="1:26">
      <c r="C203" s="88"/>
      <c r="G203" s="8" t="s">
        <v>35</v>
      </c>
      <c r="H203" s="8">
        <v>0</v>
      </c>
      <c r="K203" s="87"/>
      <c r="L203" s="9"/>
      <c r="M203" s="8">
        <v>4</v>
      </c>
      <c r="O203" s="87"/>
      <c r="P203" s="36">
        <f t="shared" si="12"/>
        <v>1</v>
      </c>
      <c r="Q203" s="87"/>
      <c r="S203" s="86"/>
      <c r="T203" s="8">
        <f t="shared" si="13"/>
        <v>0</v>
      </c>
      <c r="Z203" s="86"/>
    </row>
    <row r="204" spans="1:26">
      <c r="C204" s="88"/>
      <c r="G204" s="8" t="s">
        <v>36</v>
      </c>
      <c r="H204" s="8">
        <v>0</v>
      </c>
      <c r="K204" s="87"/>
      <c r="L204" s="9"/>
      <c r="M204" s="8">
        <v>4</v>
      </c>
      <c r="O204" s="87"/>
      <c r="P204" s="36">
        <f t="shared" si="12"/>
        <v>1</v>
      </c>
      <c r="Q204" s="87"/>
      <c r="S204" s="86"/>
      <c r="T204" s="8">
        <f t="shared" si="13"/>
        <v>0</v>
      </c>
      <c r="Z204" s="86"/>
    </row>
    <row r="205" spans="1:26">
      <c r="C205" s="88"/>
      <c r="D205" s="8" t="s">
        <v>264</v>
      </c>
      <c r="E205" s="8">
        <v>3</v>
      </c>
      <c r="F205" s="8" t="s">
        <v>265</v>
      </c>
      <c r="G205" s="8" t="s">
        <v>32</v>
      </c>
      <c r="H205" s="8">
        <v>0</v>
      </c>
      <c r="K205" s="87">
        <f>COUNTIF(H205:H206,"&gt;0")/COUNT(H205:H206)</f>
        <v>0</v>
      </c>
      <c r="L205" s="9"/>
      <c r="M205" s="8">
        <v>3</v>
      </c>
      <c r="O205" s="87">
        <f>COUNTIF(M205:M206,"&gt;0")/COUNT(M205:M206)</f>
        <v>1</v>
      </c>
      <c r="P205" s="36">
        <f t="shared" si="12"/>
        <v>1</v>
      </c>
      <c r="Q205" s="87">
        <f>COUNTIF(P205:P206,"&gt;0")/COUNT(P205:P206)</f>
        <v>1</v>
      </c>
      <c r="S205" s="86">
        <v>0</v>
      </c>
      <c r="T205" s="8">
        <f t="shared" si="13"/>
        <v>0</v>
      </c>
      <c r="Z205" s="86"/>
    </row>
    <row r="206" spans="1:26">
      <c r="C206" s="88"/>
      <c r="G206" s="8" t="s">
        <v>33</v>
      </c>
      <c r="H206" s="8">
        <v>0</v>
      </c>
      <c r="K206" s="87"/>
      <c r="L206" s="9"/>
      <c r="M206" s="8">
        <v>3</v>
      </c>
      <c r="O206" s="87"/>
      <c r="P206" s="36">
        <f t="shared" si="12"/>
        <v>1</v>
      </c>
      <c r="Q206" s="87"/>
      <c r="S206" s="86"/>
      <c r="T206" s="8">
        <f t="shared" si="13"/>
        <v>0</v>
      </c>
      <c r="Z206" s="86"/>
    </row>
    <row r="207" spans="1:26">
      <c r="C207" s="88"/>
      <c r="D207" s="8" t="s">
        <v>266</v>
      </c>
      <c r="E207" s="8">
        <v>5</v>
      </c>
      <c r="F207" s="8" t="s">
        <v>267</v>
      </c>
      <c r="G207" s="8" t="s">
        <v>32</v>
      </c>
      <c r="H207" s="8">
        <v>0</v>
      </c>
      <c r="K207" s="87">
        <f>COUNTIF(H207:H208,"&gt;0")/COUNT(H207:H208)</f>
        <v>0</v>
      </c>
      <c r="L207" s="9"/>
      <c r="M207" s="8">
        <v>2</v>
      </c>
      <c r="O207" s="87">
        <f>COUNTIF(M207:M208,"&gt;0")/COUNT(M207:M208)</f>
        <v>1</v>
      </c>
      <c r="P207" s="36">
        <f t="shared" si="12"/>
        <v>1</v>
      </c>
      <c r="Q207" s="87">
        <f>COUNTIF(P207:P208,"&gt;0")/COUNT(P207:P208)</f>
        <v>1</v>
      </c>
      <c r="S207" s="86">
        <v>1</v>
      </c>
      <c r="T207" s="8">
        <f t="shared" si="13"/>
        <v>5</v>
      </c>
      <c r="Z207" s="86"/>
    </row>
    <row r="208" spans="1:26">
      <c r="C208" s="88"/>
      <c r="G208" s="8" t="s">
        <v>33</v>
      </c>
      <c r="H208" s="8">
        <v>0</v>
      </c>
      <c r="K208" s="87"/>
      <c r="L208" s="9"/>
      <c r="M208" s="8">
        <v>2</v>
      </c>
      <c r="O208" s="87"/>
      <c r="P208" s="36">
        <f t="shared" si="12"/>
        <v>1</v>
      </c>
      <c r="Q208" s="87"/>
      <c r="S208" s="86"/>
      <c r="T208" s="8">
        <f t="shared" si="13"/>
        <v>0</v>
      </c>
      <c r="Z208" s="86"/>
    </row>
    <row r="209" spans="3:26">
      <c r="C209" s="88"/>
      <c r="D209" s="8" t="s">
        <v>97</v>
      </c>
      <c r="E209" s="8">
        <v>5</v>
      </c>
      <c r="F209" s="8" t="s">
        <v>190</v>
      </c>
      <c r="G209" s="8" t="s">
        <v>32</v>
      </c>
      <c r="H209" s="8">
        <v>0</v>
      </c>
      <c r="K209" s="87">
        <f>COUNTIF(H209:H213,"&gt;0")/COUNT(H209:H213)</f>
        <v>0</v>
      </c>
      <c r="L209" s="9"/>
      <c r="M209" s="8">
        <v>2</v>
      </c>
      <c r="O209" s="87">
        <f>COUNTIF(M209:M213,"&gt;0")/COUNT(M209:M213)</f>
        <v>1</v>
      </c>
      <c r="P209" s="36">
        <f t="shared" si="12"/>
        <v>1</v>
      </c>
      <c r="Q209" s="87">
        <f>COUNTIF(P209:P213,"&gt;0")/COUNT(P209:P213)</f>
        <v>1</v>
      </c>
      <c r="S209" s="86">
        <v>1</v>
      </c>
      <c r="T209" s="8">
        <f t="shared" si="13"/>
        <v>5</v>
      </c>
      <c r="Z209" s="86"/>
    </row>
    <row r="210" spans="3:26">
      <c r="C210" s="88"/>
      <c r="G210" s="8" t="s">
        <v>33</v>
      </c>
      <c r="H210" s="8">
        <v>0</v>
      </c>
      <c r="K210" s="87"/>
      <c r="L210" s="9"/>
      <c r="M210" s="8">
        <v>2</v>
      </c>
      <c r="O210" s="87"/>
      <c r="P210" s="36">
        <f t="shared" si="12"/>
        <v>1</v>
      </c>
      <c r="Q210" s="87"/>
      <c r="S210" s="86"/>
      <c r="T210" s="8">
        <f t="shared" si="13"/>
        <v>0</v>
      </c>
      <c r="Z210" s="86"/>
    </row>
    <row r="211" spans="3:26">
      <c r="C211" s="88"/>
      <c r="G211" s="8" t="s">
        <v>34</v>
      </c>
      <c r="H211" s="8">
        <v>0</v>
      </c>
      <c r="K211" s="87"/>
      <c r="L211" s="9"/>
      <c r="M211" s="8">
        <v>2</v>
      </c>
      <c r="O211" s="87"/>
      <c r="P211" s="36">
        <f t="shared" si="12"/>
        <v>1</v>
      </c>
      <c r="Q211" s="87"/>
      <c r="S211" s="86"/>
      <c r="T211" s="8">
        <f t="shared" si="13"/>
        <v>0</v>
      </c>
      <c r="Z211" s="86"/>
    </row>
    <row r="212" spans="3:26">
      <c r="C212" s="88"/>
      <c r="G212" s="8" t="s">
        <v>35</v>
      </c>
      <c r="H212" s="8">
        <v>0</v>
      </c>
      <c r="K212" s="87"/>
      <c r="L212" s="9"/>
      <c r="M212" s="8">
        <v>2</v>
      </c>
      <c r="O212" s="87"/>
      <c r="P212" s="36">
        <f t="shared" si="12"/>
        <v>1</v>
      </c>
      <c r="Q212" s="87"/>
      <c r="S212" s="86"/>
      <c r="T212" s="8">
        <f t="shared" si="13"/>
        <v>0</v>
      </c>
      <c r="Z212" s="86"/>
    </row>
    <row r="213" spans="3:26">
      <c r="C213" s="88"/>
      <c r="G213" s="8" t="s">
        <v>36</v>
      </c>
      <c r="H213" s="8">
        <v>0</v>
      </c>
      <c r="K213" s="87"/>
      <c r="L213" s="9"/>
      <c r="M213" s="8">
        <v>2</v>
      </c>
      <c r="O213" s="87"/>
      <c r="P213" s="36">
        <f t="shared" si="12"/>
        <v>1</v>
      </c>
      <c r="Q213" s="87"/>
      <c r="S213" s="86"/>
      <c r="T213" s="8">
        <f t="shared" si="13"/>
        <v>0</v>
      </c>
      <c r="Z213" s="86"/>
    </row>
    <row r="214" spans="3:26">
      <c r="C214" s="88"/>
      <c r="D214" s="8" t="s">
        <v>93</v>
      </c>
      <c r="E214" s="8">
        <v>8</v>
      </c>
      <c r="F214" s="8" t="s">
        <v>268</v>
      </c>
      <c r="G214" s="8" t="s">
        <v>32</v>
      </c>
      <c r="H214" s="8">
        <v>0</v>
      </c>
      <c r="K214" s="87">
        <f>COUNTIF(H214:H220,"&gt;0")/COUNT(H214:H220)</f>
        <v>0</v>
      </c>
      <c r="L214" s="9"/>
      <c r="M214" s="8">
        <v>3</v>
      </c>
      <c r="O214" s="87">
        <f>COUNTIF(M214:M220,"&gt;0")/COUNT(M214:M220)</f>
        <v>0.8571428571428571</v>
      </c>
      <c r="P214" s="36">
        <f t="shared" si="12"/>
        <v>1</v>
      </c>
      <c r="Q214" s="87">
        <f>COUNTIF(P214:P220,"&gt;0")/COUNT(P214:P220)</f>
        <v>0.8571428571428571</v>
      </c>
      <c r="S214" s="86">
        <v>1</v>
      </c>
      <c r="T214" s="8">
        <f t="shared" si="13"/>
        <v>8</v>
      </c>
      <c r="Z214" s="86"/>
    </row>
    <row r="215" spans="3:26">
      <c r="C215" s="88"/>
      <c r="G215" s="8" t="s">
        <v>33</v>
      </c>
      <c r="H215" s="8">
        <v>0</v>
      </c>
      <c r="K215" s="87"/>
      <c r="L215" s="9"/>
      <c r="M215" s="8">
        <v>3</v>
      </c>
      <c r="O215" s="87"/>
      <c r="P215" s="36">
        <f t="shared" si="12"/>
        <v>1</v>
      </c>
      <c r="Q215" s="87"/>
      <c r="S215" s="86"/>
      <c r="T215" s="8">
        <f t="shared" si="13"/>
        <v>0</v>
      </c>
      <c r="Z215" s="86"/>
    </row>
    <row r="216" spans="3:26">
      <c r="C216" s="88"/>
      <c r="G216" s="8" t="s">
        <v>34</v>
      </c>
      <c r="H216" s="8">
        <v>0</v>
      </c>
      <c r="K216" s="87"/>
      <c r="L216" s="9"/>
      <c r="M216" s="8">
        <v>3</v>
      </c>
      <c r="O216" s="87"/>
      <c r="P216" s="36">
        <f t="shared" si="12"/>
        <v>1</v>
      </c>
      <c r="Q216" s="87"/>
      <c r="S216" s="86"/>
      <c r="T216" s="8">
        <f t="shared" si="13"/>
        <v>0</v>
      </c>
      <c r="Z216" s="86"/>
    </row>
    <row r="217" spans="3:26">
      <c r="C217" s="88"/>
      <c r="G217" s="8" t="s">
        <v>35</v>
      </c>
      <c r="H217" s="8">
        <v>0</v>
      </c>
      <c r="K217" s="87"/>
      <c r="L217" s="9"/>
      <c r="M217" s="8">
        <v>0</v>
      </c>
      <c r="O217" s="87"/>
      <c r="P217" s="36">
        <f t="shared" si="12"/>
        <v>0</v>
      </c>
      <c r="Q217" s="87"/>
      <c r="S217" s="86"/>
      <c r="T217" s="8">
        <f t="shared" si="13"/>
        <v>0</v>
      </c>
      <c r="Z217" s="86"/>
    </row>
    <row r="218" spans="3:26">
      <c r="C218" s="88"/>
      <c r="G218" s="8" t="s">
        <v>36</v>
      </c>
      <c r="H218" s="8">
        <v>0</v>
      </c>
      <c r="K218" s="87"/>
      <c r="L218" s="9"/>
      <c r="M218" s="8">
        <v>3</v>
      </c>
      <c r="O218" s="87"/>
      <c r="P218" s="36">
        <f t="shared" si="12"/>
        <v>1</v>
      </c>
      <c r="Q218" s="87"/>
      <c r="S218" s="86"/>
      <c r="T218" s="8">
        <f t="shared" si="13"/>
        <v>0</v>
      </c>
      <c r="Z218" s="86"/>
    </row>
    <row r="219" spans="3:26">
      <c r="C219" s="88"/>
      <c r="G219" s="8" t="s">
        <v>44</v>
      </c>
      <c r="H219" s="8">
        <v>0</v>
      </c>
      <c r="K219" s="87"/>
      <c r="L219" s="9"/>
      <c r="M219" s="8">
        <v>3</v>
      </c>
      <c r="O219" s="87"/>
      <c r="P219" s="36">
        <f t="shared" si="12"/>
        <v>1</v>
      </c>
      <c r="Q219" s="87"/>
      <c r="S219" s="86"/>
      <c r="T219" s="8">
        <f t="shared" si="13"/>
        <v>0</v>
      </c>
      <c r="Z219" s="86"/>
    </row>
    <row r="220" spans="3:26">
      <c r="C220" s="88"/>
      <c r="G220" s="8" t="s">
        <v>45</v>
      </c>
      <c r="H220" s="8">
        <v>0</v>
      </c>
      <c r="K220" s="87"/>
      <c r="L220" s="9"/>
      <c r="M220" s="8">
        <v>3</v>
      </c>
      <c r="O220" s="87"/>
      <c r="P220" s="36">
        <f t="shared" si="12"/>
        <v>1</v>
      </c>
      <c r="Q220" s="87"/>
      <c r="S220" s="86"/>
      <c r="T220" s="8">
        <f t="shared" si="13"/>
        <v>0</v>
      </c>
      <c r="Z220" s="86"/>
    </row>
    <row r="221" spans="3:26">
      <c r="C221" s="88"/>
      <c r="D221" s="8" t="s">
        <v>95</v>
      </c>
      <c r="E221" s="8">
        <v>8</v>
      </c>
      <c r="F221" s="8" t="s">
        <v>269</v>
      </c>
      <c r="G221" s="8" t="s">
        <v>32</v>
      </c>
      <c r="H221" s="8">
        <v>0</v>
      </c>
      <c r="K221" s="87">
        <f>COUNTIF(H221:H226,"&gt;0")/COUNT(H221:H226)</f>
        <v>0</v>
      </c>
      <c r="L221" s="9"/>
      <c r="M221" s="8">
        <v>2</v>
      </c>
      <c r="O221" s="87">
        <f>COUNTIF(M221:M226,"&gt;0")/COUNT(M221:M226)</f>
        <v>1</v>
      </c>
      <c r="P221" s="36">
        <f t="shared" si="12"/>
        <v>1</v>
      </c>
      <c r="Q221" s="87">
        <f>COUNTIF(P221:P226,"&gt;0")/COUNT(P221:P226)</f>
        <v>1</v>
      </c>
      <c r="S221" s="86">
        <v>1</v>
      </c>
      <c r="T221" s="8">
        <f t="shared" si="13"/>
        <v>8</v>
      </c>
      <c r="Z221" s="86"/>
    </row>
    <row r="222" spans="3:26">
      <c r="C222" s="88"/>
      <c r="G222" s="8" t="s">
        <v>33</v>
      </c>
      <c r="H222" s="8">
        <v>0</v>
      </c>
      <c r="K222" s="87"/>
      <c r="L222" s="9"/>
      <c r="M222" s="8">
        <v>2</v>
      </c>
      <c r="O222" s="87"/>
      <c r="P222" s="36">
        <f t="shared" si="12"/>
        <v>1</v>
      </c>
      <c r="Q222" s="87"/>
      <c r="S222" s="86"/>
      <c r="T222" s="8">
        <f t="shared" si="13"/>
        <v>0</v>
      </c>
      <c r="Z222" s="86"/>
    </row>
    <row r="223" spans="3:26">
      <c r="C223" s="88"/>
      <c r="G223" s="8" t="s">
        <v>34</v>
      </c>
      <c r="H223" s="8">
        <v>0</v>
      </c>
      <c r="K223" s="87"/>
      <c r="L223" s="9"/>
      <c r="M223" s="8">
        <v>2</v>
      </c>
      <c r="O223" s="87"/>
      <c r="P223" s="36">
        <f t="shared" si="12"/>
        <v>1</v>
      </c>
      <c r="Q223" s="87"/>
      <c r="S223" s="86"/>
      <c r="T223" s="8">
        <f t="shared" si="13"/>
        <v>0</v>
      </c>
      <c r="Z223" s="86"/>
    </row>
    <row r="224" spans="3:26">
      <c r="C224" s="88"/>
      <c r="G224" s="8" t="s">
        <v>35</v>
      </c>
      <c r="H224" s="8">
        <v>0</v>
      </c>
      <c r="K224" s="87"/>
      <c r="L224" s="9"/>
      <c r="M224" s="8">
        <v>2</v>
      </c>
      <c r="O224" s="87"/>
      <c r="P224" s="36">
        <f t="shared" si="12"/>
        <v>1</v>
      </c>
      <c r="Q224" s="87"/>
      <c r="S224" s="86"/>
      <c r="T224" s="8">
        <f t="shared" si="13"/>
        <v>0</v>
      </c>
      <c r="Z224" s="86"/>
    </row>
    <row r="225" spans="3:26">
      <c r="C225" s="88"/>
      <c r="G225" s="8" t="s">
        <v>36</v>
      </c>
      <c r="H225" s="8">
        <v>0</v>
      </c>
      <c r="K225" s="87"/>
      <c r="L225" s="9"/>
      <c r="M225" s="8">
        <v>2</v>
      </c>
      <c r="O225" s="87"/>
      <c r="P225" s="36">
        <f t="shared" si="12"/>
        <v>1</v>
      </c>
      <c r="Q225" s="87"/>
      <c r="S225" s="86"/>
      <c r="T225" s="8">
        <f t="shared" si="13"/>
        <v>0</v>
      </c>
      <c r="Z225" s="86"/>
    </row>
    <row r="226" spans="3:26">
      <c r="C226" s="88"/>
      <c r="G226" s="8" t="s">
        <v>44</v>
      </c>
      <c r="H226" s="8">
        <v>0</v>
      </c>
      <c r="K226" s="87"/>
      <c r="L226" s="9"/>
      <c r="M226" s="8">
        <v>2</v>
      </c>
      <c r="O226" s="87"/>
      <c r="P226" s="36">
        <f t="shared" ref="P226:P242" si="14">IF(OR(H226&gt;0, M226&gt;0),1,0)</f>
        <v>1</v>
      </c>
      <c r="Q226" s="87"/>
      <c r="S226" s="86"/>
      <c r="T226" s="8">
        <f t="shared" ref="T226:T242" si="15">IF(S226&gt;0,E226,0)</f>
        <v>0</v>
      </c>
      <c r="Z226" s="86"/>
    </row>
    <row r="227" spans="3:26">
      <c r="C227" s="88"/>
      <c r="D227" s="8" t="s">
        <v>270</v>
      </c>
      <c r="E227" s="8">
        <v>5</v>
      </c>
      <c r="F227" s="8" t="s">
        <v>271</v>
      </c>
      <c r="G227" s="8" t="s">
        <v>32</v>
      </c>
      <c r="H227" s="8">
        <v>0</v>
      </c>
      <c r="K227" s="87">
        <f>COUNTIF(H227:H230,"&gt;0")/COUNT(H227:H230)</f>
        <v>0</v>
      </c>
      <c r="L227" s="9"/>
      <c r="M227" s="8">
        <v>1</v>
      </c>
      <c r="O227" s="87">
        <f>COUNTIF(M227:M230,"&gt;0")/COUNT(M227:M230)</f>
        <v>1</v>
      </c>
      <c r="P227" s="36">
        <f t="shared" si="14"/>
        <v>1</v>
      </c>
      <c r="Q227" s="87">
        <f>COUNTIF(P227:P230,"&gt;0")/COUNT(P227:P230)</f>
        <v>1</v>
      </c>
      <c r="S227" s="86">
        <v>1</v>
      </c>
      <c r="T227" s="8">
        <f t="shared" si="15"/>
        <v>5</v>
      </c>
      <c r="Z227" s="86"/>
    </row>
    <row r="228" spans="3:26">
      <c r="C228" s="88"/>
      <c r="G228" s="8" t="s">
        <v>33</v>
      </c>
      <c r="H228" s="8">
        <v>0</v>
      </c>
      <c r="K228" s="87"/>
      <c r="L228" s="9"/>
      <c r="M228" s="8">
        <v>1</v>
      </c>
      <c r="O228" s="87"/>
      <c r="P228" s="36">
        <f t="shared" si="14"/>
        <v>1</v>
      </c>
      <c r="Q228" s="87"/>
      <c r="S228" s="86"/>
      <c r="T228" s="8">
        <f t="shared" si="15"/>
        <v>0</v>
      </c>
      <c r="Z228" s="86"/>
    </row>
    <row r="229" spans="3:26">
      <c r="C229" s="88"/>
      <c r="G229" s="8" t="s">
        <v>34</v>
      </c>
      <c r="H229" s="8">
        <v>0</v>
      </c>
      <c r="K229" s="87"/>
      <c r="L229" s="9"/>
      <c r="M229" s="8">
        <v>1</v>
      </c>
      <c r="O229" s="87"/>
      <c r="P229" s="36">
        <f t="shared" si="14"/>
        <v>1</v>
      </c>
      <c r="Q229" s="87"/>
      <c r="S229" s="86"/>
      <c r="T229" s="8">
        <f t="shared" si="15"/>
        <v>0</v>
      </c>
      <c r="Z229" s="86"/>
    </row>
    <row r="230" spans="3:26">
      <c r="C230" s="88"/>
      <c r="G230" s="8" t="s">
        <v>35</v>
      </c>
      <c r="H230" s="8">
        <v>0</v>
      </c>
      <c r="K230" s="87"/>
      <c r="L230" s="9"/>
      <c r="M230" s="8">
        <v>1</v>
      </c>
      <c r="O230" s="87"/>
      <c r="P230" s="36">
        <f t="shared" si="14"/>
        <v>1</v>
      </c>
      <c r="Q230" s="87"/>
      <c r="S230" s="86"/>
      <c r="T230" s="8">
        <f t="shared" si="15"/>
        <v>0</v>
      </c>
      <c r="Z230" s="86"/>
    </row>
    <row r="231" spans="3:26">
      <c r="C231" s="88"/>
      <c r="D231" s="8" t="s">
        <v>99</v>
      </c>
      <c r="E231" s="8">
        <v>13</v>
      </c>
      <c r="F231" s="8" t="s">
        <v>272</v>
      </c>
      <c r="G231" s="8" t="s">
        <v>32</v>
      </c>
      <c r="H231" s="8">
        <v>0</v>
      </c>
      <c r="K231" s="87">
        <f>COUNTIF(H231:H237,"&gt;0")/COUNT(H231:H237)</f>
        <v>0</v>
      </c>
      <c r="L231" s="9"/>
      <c r="M231" s="8">
        <v>3</v>
      </c>
      <c r="O231" s="87">
        <f>COUNTIF(M231:M237,"&gt;0")/COUNT(M231:M237)</f>
        <v>1</v>
      </c>
      <c r="P231" s="36">
        <f t="shared" si="14"/>
        <v>1</v>
      </c>
      <c r="Q231" s="87">
        <f>COUNTIF(P231:P237,"&gt;0")/COUNT(P231:P237)</f>
        <v>1</v>
      </c>
      <c r="S231" s="86">
        <v>1</v>
      </c>
      <c r="T231" s="8">
        <f t="shared" si="15"/>
        <v>13</v>
      </c>
      <c r="Z231" s="86"/>
    </row>
    <row r="232" spans="3:26">
      <c r="C232" s="88"/>
      <c r="G232" s="8" t="s">
        <v>33</v>
      </c>
      <c r="H232" s="8">
        <v>0</v>
      </c>
      <c r="K232" s="87"/>
      <c r="L232" s="9"/>
      <c r="M232" s="8">
        <v>3</v>
      </c>
      <c r="O232" s="87"/>
      <c r="P232" s="36">
        <f t="shared" si="14"/>
        <v>1</v>
      </c>
      <c r="Q232" s="87"/>
      <c r="S232" s="86"/>
      <c r="T232" s="8">
        <f t="shared" si="15"/>
        <v>0</v>
      </c>
      <c r="Z232" s="86"/>
    </row>
    <row r="233" spans="3:26">
      <c r="C233" s="88"/>
      <c r="G233" s="8" t="s">
        <v>34</v>
      </c>
      <c r="H233" s="8">
        <v>0</v>
      </c>
      <c r="K233" s="87"/>
      <c r="L233" s="9"/>
      <c r="M233" s="8">
        <v>3</v>
      </c>
      <c r="O233" s="87"/>
      <c r="P233" s="36">
        <f t="shared" si="14"/>
        <v>1</v>
      </c>
      <c r="Q233" s="87"/>
      <c r="S233" s="86"/>
      <c r="T233" s="8">
        <f t="shared" si="15"/>
        <v>0</v>
      </c>
      <c r="Z233" s="86"/>
    </row>
    <row r="234" spans="3:26">
      <c r="C234" s="88"/>
      <c r="G234" s="8" t="s">
        <v>35</v>
      </c>
      <c r="H234" s="8">
        <v>0</v>
      </c>
      <c r="K234" s="87"/>
      <c r="L234" s="9"/>
      <c r="M234" s="8">
        <v>3</v>
      </c>
      <c r="O234" s="87"/>
      <c r="P234" s="36">
        <f t="shared" si="14"/>
        <v>1</v>
      </c>
      <c r="Q234" s="87"/>
      <c r="S234" s="86"/>
      <c r="T234" s="8">
        <f t="shared" si="15"/>
        <v>0</v>
      </c>
      <c r="Z234" s="86"/>
    </row>
    <row r="235" spans="3:26">
      <c r="C235" s="88"/>
      <c r="G235" s="8" t="s">
        <v>36</v>
      </c>
      <c r="H235" s="8">
        <v>0</v>
      </c>
      <c r="K235" s="87"/>
      <c r="L235" s="9"/>
      <c r="M235" s="8">
        <v>3</v>
      </c>
      <c r="O235" s="87"/>
      <c r="P235" s="36">
        <f t="shared" si="14"/>
        <v>1</v>
      </c>
      <c r="Q235" s="87"/>
      <c r="S235" s="86"/>
      <c r="T235" s="8">
        <f t="shared" si="15"/>
        <v>0</v>
      </c>
      <c r="Z235" s="86"/>
    </row>
    <row r="236" spans="3:26">
      <c r="C236" s="88"/>
      <c r="G236" s="8" t="s">
        <v>44</v>
      </c>
      <c r="H236" s="8">
        <v>0</v>
      </c>
      <c r="K236" s="87"/>
      <c r="L236" s="9"/>
      <c r="M236" s="8">
        <v>3</v>
      </c>
      <c r="O236" s="87"/>
      <c r="P236" s="36">
        <f t="shared" si="14"/>
        <v>1</v>
      </c>
      <c r="Q236" s="87"/>
      <c r="S236" s="86"/>
      <c r="T236" s="8">
        <f t="shared" si="15"/>
        <v>0</v>
      </c>
      <c r="Z236" s="86"/>
    </row>
    <row r="237" spans="3:26">
      <c r="C237" s="88"/>
      <c r="G237" s="8" t="s">
        <v>45</v>
      </c>
      <c r="H237" s="8">
        <v>0</v>
      </c>
      <c r="K237" s="87"/>
      <c r="L237" s="9"/>
      <c r="M237" s="8">
        <v>3</v>
      </c>
      <c r="O237" s="87"/>
      <c r="P237" s="36">
        <f t="shared" si="14"/>
        <v>1</v>
      </c>
      <c r="Q237" s="87"/>
      <c r="S237" s="86"/>
      <c r="T237" s="8">
        <f t="shared" si="15"/>
        <v>0</v>
      </c>
      <c r="Z237" s="86"/>
    </row>
    <row r="238" spans="3:26">
      <c r="C238" s="88"/>
      <c r="D238" s="8" t="s">
        <v>273</v>
      </c>
      <c r="E238" s="8">
        <v>5</v>
      </c>
      <c r="F238" s="8" t="s">
        <v>274</v>
      </c>
      <c r="G238" s="8" t="s">
        <v>32</v>
      </c>
      <c r="H238" s="8">
        <v>0</v>
      </c>
      <c r="K238" s="87">
        <f>COUNTIF(H238:H242,"&gt;0")/COUNT(H238:H242)</f>
        <v>0</v>
      </c>
      <c r="L238" s="9"/>
      <c r="M238" s="8">
        <v>1</v>
      </c>
      <c r="O238" s="87">
        <f>COUNTIF(M238:M242,"&gt;0")/COUNT(M238:M242)</f>
        <v>1</v>
      </c>
      <c r="P238" s="36">
        <f t="shared" si="14"/>
        <v>1</v>
      </c>
      <c r="Q238" s="87">
        <f>COUNTIF(P238:P242,"&gt;0")/COUNT(P238:P242)</f>
        <v>1</v>
      </c>
      <c r="S238" s="86">
        <v>1</v>
      </c>
      <c r="T238" s="8">
        <f t="shared" si="15"/>
        <v>5</v>
      </c>
      <c r="Z238" s="86"/>
    </row>
    <row r="239" spans="3:26">
      <c r="C239" s="7"/>
      <c r="G239" s="8" t="s">
        <v>33</v>
      </c>
      <c r="H239" s="8">
        <v>0</v>
      </c>
      <c r="K239" s="87"/>
      <c r="L239" s="9"/>
      <c r="M239" s="8">
        <v>1</v>
      </c>
      <c r="O239" s="87"/>
      <c r="P239" s="36">
        <f t="shared" si="14"/>
        <v>1</v>
      </c>
      <c r="Q239" s="87"/>
      <c r="S239" s="86"/>
      <c r="T239" s="8">
        <f t="shared" si="15"/>
        <v>0</v>
      </c>
      <c r="Z239" s="86"/>
    </row>
    <row r="240" spans="3:26">
      <c r="G240" s="8" t="s">
        <v>34</v>
      </c>
      <c r="H240" s="8">
        <v>0</v>
      </c>
      <c r="K240" s="87"/>
      <c r="L240" s="9"/>
      <c r="M240" s="8">
        <v>1</v>
      </c>
      <c r="O240" s="87"/>
      <c r="P240" s="36">
        <f t="shared" si="14"/>
        <v>1</v>
      </c>
      <c r="Q240" s="87"/>
      <c r="S240" s="86"/>
      <c r="T240" s="8">
        <f t="shared" si="15"/>
        <v>0</v>
      </c>
      <c r="Z240" s="86"/>
    </row>
    <row r="241" spans="5:26">
      <c r="G241" s="8" t="s">
        <v>35</v>
      </c>
      <c r="H241" s="8">
        <v>0</v>
      </c>
      <c r="K241" s="87"/>
      <c r="L241" s="9"/>
      <c r="M241" s="8">
        <v>1</v>
      </c>
      <c r="O241" s="87"/>
      <c r="P241" s="36">
        <f t="shared" si="14"/>
        <v>1</v>
      </c>
      <c r="Q241" s="87"/>
      <c r="S241" s="86"/>
      <c r="T241" s="8">
        <f t="shared" si="15"/>
        <v>0</v>
      </c>
      <c r="Z241" s="86"/>
    </row>
    <row r="242" spans="5:26">
      <c r="G242" s="8" t="s">
        <v>36</v>
      </c>
      <c r="H242" s="8">
        <v>0</v>
      </c>
      <c r="K242" s="87"/>
      <c r="L242" s="9"/>
      <c r="M242" s="8">
        <v>1</v>
      </c>
      <c r="O242" s="87"/>
      <c r="P242" s="36">
        <f t="shared" si="14"/>
        <v>1</v>
      </c>
      <c r="Q242" s="87"/>
      <c r="S242" s="86"/>
      <c r="T242" s="8">
        <f t="shared" si="15"/>
        <v>0</v>
      </c>
      <c r="Z242" s="86"/>
    </row>
    <row r="243" spans="5:26">
      <c r="E243" s="17">
        <f>SUM(E194:E242)</f>
        <v>68</v>
      </c>
      <c r="H243" s="17">
        <f>SUM(H194:H242)</f>
        <v>0</v>
      </c>
      <c r="J243" s="17" t="s">
        <v>39</v>
      </c>
      <c r="K243" s="19">
        <f>AVERAGEA(K194:K242)</f>
        <v>0</v>
      </c>
      <c r="L243" s="19">
        <f>SUMPRODUCT(K194:K242, E194:E242) / SUM( E194:E242)</f>
        <v>0</v>
      </c>
      <c r="M243" s="17">
        <f>SUM(M194:M242)</f>
        <v>118</v>
      </c>
      <c r="N243" s="20"/>
      <c r="O243" s="19">
        <f>AVERAGEA(O194:O242)</f>
        <v>0.89610389610389618</v>
      </c>
      <c r="P243" s="36"/>
      <c r="Q243" s="19">
        <f>AVERAGEA(Q194:Q242)</f>
        <v>0.89610389610389618</v>
      </c>
      <c r="R243" s="17"/>
      <c r="S243" s="17">
        <f>SUM(S194:S242)/COUNTA(S194:S242)</f>
        <v>0.9</v>
      </c>
      <c r="T243" s="17">
        <f>SUM(T194:T242)</f>
        <v>65</v>
      </c>
      <c r="U243" s="17">
        <f>SUMPRODUCT(S194:S242, E194:E242) / SUM( E194:E242)</f>
        <v>0.95588235294117652</v>
      </c>
      <c r="V243" s="17">
        <v>0</v>
      </c>
      <c r="W243" s="17">
        <v>3</v>
      </c>
      <c r="X243" s="17">
        <v>0</v>
      </c>
      <c r="Y243" s="17">
        <v>0</v>
      </c>
    </row>
    <row r="244" spans="5:26">
      <c r="P244" s="36"/>
    </row>
    <row r="245" spans="5:26">
      <c r="P245" s="36"/>
    </row>
    <row r="246" spans="5:26">
      <c r="P246" s="36"/>
    </row>
    <row r="247" spans="5:26">
      <c r="P247" s="36"/>
    </row>
    <row r="248" spans="5:26">
      <c r="P248" s="36"/>
    </row>
    <row r="249" spans="5:26">
      <c r="P249" s="36"/>
    </row>
    <row r="250" spans="5:26">
      <c r="P250" s="36"/>
    </row>
    <row r="251" spans="5:26">
      <c r="P251" s="36"/>
    </row>
    <row r="252" spans="5:26">
      <c r="P252" s="36"/>
    </row>
    <row r="253" spans="5:26">
      <c r="P253" s="36"/>
    </row>
    <row r="254" spans="5:26">
      <c r="P254" s="36"/>
    </row>
    <row r="255" spans="5:26">
      <c r="P255" s="36"/>
    </row>
    <row r="256" spans="5:26">
      <c r="P256" s="36"/>
    </row>
    <row r="257" spans="16:16">
      <c r="P257" s="36"/>
    </row>
    <row r="258" spans="16:16">
      <c r="P258" s="36"/>
    </row>
    <row r="259" spans="16:16">
      <c r="P259" s="36"/>
    </row>
    <row r="260" spans="16:16">
      <c r="P260" s="36"/>
    </row>
    <row r="261" spans="16:16">
      <c r="P261" s="36"/>
    </row>
    <row r="262" spans="16:16">
      <c r="P262" s="36"/>
    </row>
    <row r="263" spans="16:16">
      <c r="P263" s="36"/>
    </row>
  </sheetData>
  <mergeCells count="222">
    <mergeCell ref="A2:A63"/>
    <mergeCell ref="B2:B63"/>
    <mergeCell ref="C2:C63"/>
    <mergeCell ref="D2:D14"/>
    <mergeCell ref="E2:E14"/>
    <mergeCell ref="K2:K14"/>
    <mergeCell ref="O2:O14"/>
    <mergeCell ref="Q2:Q14"/>
    <mergeCell ref="S2:S14"/>
    <mergeCell ref="D43:D47"/>
    <mergeCell ref="K43:K47"/>
    <mergeCell ref="O43:O47"/>
    <mergeCell ref="Q43:Q47"/>
    <mergeCell ref="D48:D50"/>
    <mergeCell ref="K48:K50"/>
    <mergeCell ref="O48:O50"/>
    <mergeCell ref="Q48:Q50"/>
    <mergeCell ref="D51:D57"/>
    <mergeCell ref="K51:K57"/>
    <mergeCell ref="O51:O57"/>
    <mergeCell ref="Q51:Q57"/>
    <mergeCell ref="D58:D63"/>
    <mergeCell ref="K58:K63"/>
    <mergeCell ref="O58:O63"/>
    <mergeCell ref="Z2:Z58"/>
    <mergeCell ref="D15:D22"/>
    <mergeCell ref="E15:E22"/>
    <mergeCell ref="K15:K22"/>
    <mergeCell ref="O15:O22"/>
    <mergeCell ref="Q15:Q22"/>
    <mergeCell ref="D23:D31"/>
    <mergeCell ref="E23:E31"/>
    <mergeCell ref="K23:K31"/>
    <mergeCell ref="O23:O31"/>
    <mergeCell ref="Q23:Q31"/>
    <mergeCell ref="D32:D36"/>
    <mergeCell ref="K32:K36"/>
    <mergeCell ref="O32:O36"/>
    <mergeCell ref="Q32:Q36"/>
    <mergeCell ref="D37:D40"/>
    <mergeCell ref="K37:K40"/>
    <mergeCell ref="O37:O40"/>
    <mergeCell ref="Q37:Q40"/>
    <mergeCell ref="D41:D42"/>
    <mergeCell ref="K41:K42"/>
    <mergeCell ref="N41:N42"/>
    <mergeCell ref="O41:O42"/>
    <mergeCell ref="Q41:Q42"/>
    <mergeCell ref="Q58:Q63"/>
    <mergeCell ref="D65:D67"/>
    <mergeCell ref="E65:E67"/>
    <mergeCell ref="F65:F67"/>
    <mergeCell ref="K65:K67"/>
    <mergeCell ref="O65:O67"/>
    <mergeCell ref="Q65:Q67"/>
    <mergeCell ref="S65:S67"/>
    <mergeCell ref="Z65:Z86"/>
    <mergeCell ref="D68:D73"/>
    <mergeCell ref="E68:E73"/>
    <mergeCell ref="F68:F73"/>
    <mergeCell ref="K68:K73"/>
    <mergeCell ref="N68:N73"/>
    <mergeCell ref="O68:O73"/>
    <mergeCell ref="Q68:Q73"/>
    <mergeCell ref="S68:S73"/>
    <mergeCell ref="D74:D76"/>
    <mergeCell ref="E74:E76"/>
    <mergeCell ref="F74:F76"/>
    <mergeCell ref="K74:K76"/>
    <mergeCell ref="O74:O76"/>
    <mergeCell ref="Q74:Q76"/>
    <mergeCell ref="S74:S76"/>
    <mergeCell ref="D77:D82"/>
    <mergeCell ref="E77:E82"/>
    <mergeCell ref="F77:F82"/>
    <mergeCell ref="K77:K82"/>
    <mergeCell ref="N77:N82"/>
    <mergeCell ref="O77:O82"/>
    <mergeCell ref="Q77:Q82"/>
    <mergeCell ref="S77:S82"/>
    <mergeCell ref="D83:D86"/>
    <mergeCell ref="E83:E86"/>
    <mergeCell ref="F83:F86"/>
    <mergeCell ref="K83:K86"/>
    <mergeCell ref="N83:N86"/>
    <mergeCell ref="O83:O86"/>
    <mergeCell ref="Q83:Q86"/>
    <mergeCell ref="S83:S86"/>
    <mergeCell ref="K88:K95"/>
    <mergeCell ref="O88:O95"/>
    <mergeCell ref="Q88:Q95"/>
    <mergeCell ref="S88:S95"/>
    <mergeCell ref="Z88:Z134"/>
    <mergeCell ref="E96:E99"/>
    <mergeCell ref="K96:K99"/>
    <mergeCell ref="O96:O99"/>
    <mergeCell ref="Q96:Q99"/>
    <mergeCell ref="S96:S99"/>
    <mergeCell ref="E130:E133"/>
    <mergeCell ref="K130:K133"/>
    <mergeCell ref="O130:O133"/>
    <mergeCell ref="Q130:Q133"/>
    <mergeCell ref="S130:S133"/>
    <mergeCell ref="K134:K138"/>
    <mergeCell ref="O134:O138"/>
    <mergeCell ref="Q134:Q138"/>
    <mergeCell ref="D100:D105"/>
    <mergeCell ref="E100:E105"/>
    <mergeCell ref="F100:F105"/>
    <mergeCell ref="K100:K105"/>
    <mergeCell ref="N100:N105"/>
    <mergeCell ref="O100:O105"/>
    <mergeCell ref="Q100:Q105"/>
    <mergeCell ref="S100:S105"/>
    <mergeCell ref="D106:D109"/>
    <mergeCell ref="E106:E109"/>
    <mergeCell ref="F106:F109"/>
    <mergeCell ref="K106:K109"/>
    <mergeCell ref="N106:N109"/>
    <mergeCell ref="O106:O109"/>
    <mergeCell ref="Q106:Q109"/>
    <mergeCell ref="S106:S109"/>
    <mergeCell ref="D110:D113"/>
    <mergeCell ref="E110:E113"/>
    <mergeCell ref="K110:K113"/>
    <mergeCell ref="O110:O113"/>
    <mergeCell ref="Q110:Q113"/>
    <mergeCell ref="S110:S113"/>
    <mergeCell ref="D115:D120"/>
    <mergeCell ref="E115:E120"/>
    <mergeCell ref="F115:F120"/>
    <mergeCell ref="K115:K120"/>
    <mergeCell ref="O115:O120"/>
    <mergeCell ref="Q115:Q120"/>
    <mergeCell ref="S115:S120"/>
    <mergeCell ref="D121:D123"/>
    <mergeCell ref="E121:E123"/>
    <mergeCell ref="F121:F123"/>
    <mergeCell ref="K121:K123"/>
    <mergeCell ref="N121:N123"/>
    <mergeCell ref="O121:O123"/>
    <mergeCell ref="Q121:Q123"/>
    <mergeCell ref="S121:S123"/>
    <mergeCell ref="K124:K129"/>
    <mergeCell ref="O124:O129"/>
    <mergeCell ref="B140:I140"/>
    <mergeCell ref="E141:E145"/>
    <mergeCell ref="K141:K145"/>
    <mergeCell ref="O141:O145"/>
    <mergeCell ref="Q141:Q145"/>
    <mergeCell ref="S141:S145"/>
    <mergeCell ref="Z141:Z189"/>
    <mergeCell ref="E146:E156"/>
    <mergeCell ref="K146:K156"/>
    <mergeCell ref="O146:O156"/>
    <mergeCell ref="Q146:Q156"/>
    <mergeCell ref="S146:S156"/>
    <mergeCell ref="E157:E163"/>
    <mergeCell ref="K157:K163"/>
    <mergeCell ref="O157:O163"/>
    <mergeCell ref="Q157:Q163"/>
    <mergeCell ref="S157:S163"/>
    <mergeCell ref="E164:E168"/>
    <mergeCell ref="K164:K168"/>
    <mergeCell ref="O164:O168"/>
    <mergeCell ref="Q164:Q168"/>
    <mergeCell ref="S164:S168"/>
    <mergeCell ref="E169:E174"/>
    <mergeCell ref="K169:K174"/>
    <mergeCell ref="O169:O174"/>
    <mergeCell ref="Q169:Q174"/>
    <mergeCell ref="S169:S174"/>
    <mergeCell ref="K175:K178"/>
    <mergeCell ref="O175:O178"/>
    <mergeCell ref="K180:K182"/>
    <mergeCell ref="O180:O182"/>
    <mergeCell ref="K183:K188"/>
    <mergeCell ref="O183:O188"/>
    <mergeCell ref="O189:O192"/>
    <mergeCell ref="Q189:Q192"/>
    <mergeCell ref="C194:C238"/>
    <mergeCell ref="K194:K199"/>
    <mergeCell ref="O194:O199"/>
    <mergeCell ref="Q194:Q199"/>
    <mergeCell ref="S194:S199"/>
    <mergeCell ref="Z194:Z242"/>
    <mergeCell ref="K200:K204"/>
    <mergeCell ref="O200:O204"/>
    <mergeCell ref="Q200:Q204"/>
    <mergeCell ref="S200:S204"/>
    <mergeCell ref="K205:K206"/>
    <mergeCell ref="O205:O206"/>
    <mergeCell ref="Q205:Q206"/>
    <mergeCell ref="S205:S206"/>
    <mergeCell ref="K207:K208"/>
    <mergeCell ref="O207:O208"/>
    <mergeCell ref="Q207:Q208"/>
    <mergeCell ref="S207:S208"/>
    <mergeCell ref="K209:K213"/>
    <mergeCell ref="O209:O213"/>
    <mergeCell ref="Q209:Q213"/>
    <mergeCell ref="S209:S213"/>
    <mergeCell ref="K231:K237"/>
    <mergeCell ref="O231:O237"/>
    <mergeCell ref="Q231:Q237"/>
    <mergeCell ref="S231:S237"/>
    <mergeCell ref="K238:K242"/>
    <mergeCell ref="O238:O242"/>
    <mergeCell ref="Q238:Q242"/>
    <mergeCell ref="S238:S242"/>
    <mergeCell ref="K214:K220"/>
    <mergeCell ref="O214:O220"/>
    <mergeCell ref="Q214:Q220"/>
    <mergeCell ref="S214:S220"/>
    <mergeCell ref="K221:K226"/>
    <mergeCell ref="O221:O226"/>
    <mergeCell ref="Q221:Q226"/>
    <mergeCell ref="S221:S226"/>
    <mergeCell ref="K227:K230"/>
    <mergeCell ref="O227:O230"/>
    <mergeCell ref="Q227:Q230"/>
    <mergeCell ref="S227:S230"/>
  </mergeCells>
  <dataValidations count="1">
    <dataValidation type="list" operator="equal" allowBlank="1" showErrorMessage="1" sqref="Z2:Z65" xr:uid="{00000000-0002-0000-0300-000000000000}">
      <formula1>"Neville,Fabian,Matthew,Marina"</formula1>
      <formula2>0</formula2>
    </dataValidation>
  </dataValidations>
  <pageMargins left="0.78749999999999998" right="0.78749999999999998" top="1.05277777777778" bottom="1.05277777777778" header="0.78749999999999998" footer="0.78749999999999998"/>
  <pageSetup paperSize="9" orientation="portrait" horizontalDpi="300" verticalDpi="300"/>
  <headerFooter>
    <oddHeader>&amp;C&amp;"Times New Roman,Regular"&amp;12&amp;A</oddHeader>
    <oddFooter>&amp;C&amp;"Times New Roman,Regular"&amp;12Page &amp;P</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50"/>
  <sheetViews>
    <sheetView zoomScale="85" zoomScaleNormal="85" workbookViewId="0">
      <pane ySplit="1" topLeftCell="A86" activePane="bottomLeft" state="frozen"/>
      <selection pane="bottomLeft" activeCell="C97" sqref="C97"/>
    </sheetView>
  </sheetViews>
  <sheetFormatPr baseColWidth="10" defaultColWidth="12.6640625" defaultRowHeight="13"/>
  <cols>
    <col min="3" max="3" width="18.83203125" customWidth="1"/>
    <col min="6" max="6" width="34.33203125" customWidth="1"/>
    <col min="11" max="11" width="11" customWidth="1"/>
    <col min="12" max="12" width="12" customWidth="1"/>
    <col min="14" max="14" width="10.6640625" customWidth="1"/>
    <col min="15" max="15" width="12.5" customWidth="1"/>
    <col min="17" max="17" width="12.1640625" customWidth="1"/>
    <col min="20" max="20" width="17.83203125" customWidth="1"/>
    <col min="21" max="21" width="24.83203125" customWidth="1"/>
  </cols>
  <sheetData>
    <row r="1" spans="1:26">
      <c r="A1" s="8" t="s">
        <v>0</v>
      </c>
      <c r="B1" s="8" t="s">
        <v>1</v>
      </c>
      <c r="C1" s="8" t="s">
        <v>2</v>
      </c>
      <c r="D1" s="8" t="s">
        <v>3</v>
      </c>
      <c r="E1" s="8" t="s">
        <v>4</v>
      </c>
      <c r="F1" s="8" t="s">
        <v>5</v>
      </c>
      <c r="G1" s="8" t="s">
        <v>6</v>
      </c>
      <c r="H1" s="8" t="s">
        <v>7</v>
      </c>
      <c r="I1" s="8" t="s">
        <v>8</v>
      </c>
      <c r="J1" s="8" t="s">
        <v>9</v>
      </c>
      <c r="K1" s="8" t="s">
        <v>10</v>
      </c>
      <c r="L1" s="8" t="s">
        <v>11</v>
      </c>
      <c r="M1" s="8" t="s">
        <v>12</v>
      </c>
      <c r="N1" s="8" t="s">
        <v>13</v>
      </c>
      <c r="O1" s="8" t="s">
        <v>14</v>
      </c>
      <c r="P1" s="8" t="s">
        <v>15</v>
      </c>
      <c r="Q1" s="8" t="s">
        <v>16</v>
      </c>
      <c r="R1" s="8" t="s">
        <v>17</v>
      </c>
      <c r="S1" s="8" t="s">
        <v>18</v>
      </c>
      <c r="T1" s="8" t="s">
        <v>19</v>
      </c>
      <c r="U1" s="8" t="s">
        <v>20</v>
      </c>
      <c r="V1" s="8" t="s">
        <v>21</v>
      </c>
      <c r="W1" s="8" t="s">
        <v>22</v>
      </c>
      <c r="X1" s="8" t="s">
        <v>23</v>
      </c>
      <c r="Y1" s="8" t="s">
        <v>24</v>
      </c>
      <c r="Z1" s="8" t="s">
        <v>25</v>
      </c>
    </row>
    <row r="2" spans="1:26" ht="15">
      <c r="A2">
        <v>2</v>
      </c>
      <c r="B2" t="s">
        <v>275</v>
      </c>
      <c r="C2" s="26" t="s">
        <v>276</v>
      </c>
      <c r="D2" t="s">
        <v>126</v>
      </c>
      <c r="E2">
        <v>5</v>
      </c>
      <c r="F2" s="14" t="s">
        <v>127</v>
      </c>
      <c r="G2" t="s">
        <v>277</v>
      </c>
      <c r="H2">
        <v>0</v>
      </c>
      <c r="K2" s="15">
        <f t="shared" ref="K2:K15" si="0">COUNTIF(H2:H2,"&gt;0")/COUNT(H2:H2)</f>
        <v>0</v>
      </c>
      <c r="L2" s="15"/>
      <c r="M2">
        <v>0</v>
      </c>
      <c r="O2" s="15">
        <v>0</v>
      </c>
      <c r="P2">
        <f t="shared" ref="P2:P8" si="1">IF(OR(H2&gt;0, M2&gt;0),1,0)</f>
        <v>0</v>
      </c>
      <c r="Q2" s="15">
        <f t="shared" ref="Q2:Q8" si="2">COUNTIF(P2:P2,"&gt;0")/COUNT(P2:P2)</f>
        <v>0</v>
      </c>
      <c r="S2">
        <v>1</v>
      </c>
      <c r="T2">
        <f t="shared" ref="T2:T8" si="3">IF(S2&gt;0,E2,0)</f>
        <v>5</v>
      </c>
      <c r="Z2" s="82" t="s">
        <v>30</v>
      </c>
    </row>
    <row r="3" spans="1:26" ht="14">
      <c r="D3" t="s">
        <v>106</v>
      </c>
      <c r="E3">
        <v>3</v>
      </c>
      <c r="F3" s="14" t="s">
        <v>107</v>
      </c>
      <c r="G3" t="s">
        <v>178</v>
      </c>
      <c r="H3">
        <v>0</v>
      </c>
      <c r="K3" s="15">
        <f t="shared" si="0"/>
        <v>0</v>
      </c>
      <c r="L3" s="15"/>
      <c r="M3">
        <v>0</v>
      </c>
      <c r="O3" s="15">
        <v>0</v>
      </c>
      <c r="P3">
        <f t="shared" si="1"/>
        <v>0</v>
      </c>
      <c r="Q3" s="15">
        <f t="shared" si="2"/>
        <v>0</v>
      </c>
      <c r="S3">
        <v>1</v>
      </c>
      <c r="T3">
        <f t="shared" si="3"/>
        <v>3</v>
      </c>
      <c r="Z3" s="82"/>
    </row>
    <row r="4" spans="1:26" ht="14">
      <c r="D4" t="s">
        <v>109</v>
      </c>
      <c r="E4">
        <v>1</v>
      </c>
      <c r="F4" s="14" t="s">
        <v>37</v>
      </c>
      <c r="G4" t="s">
        <v>150</v>
      </c>
      <c r="H4">
        <v>0</v>
      </c>
      <c r="K4" s="15">
        <f t="shared" si="0"/>
        <v>0</v>
      </c>
      <c r="L4" s="15"/>
      <c r="M4">
        <v>0</v>
      </c>
      <c r="O4" s="15">
        <v>0</v>
      </c>
      <c r="P4">
        <f t="shared" si="1"/>
        <v>0</v>
      </c>
      <c r="Q4" s="15">
        <f t="shared" si="2"/>
        <v>0</v>
      </c>
      <c r="S4">
        <v>1</v>
      </c>
      <c r="T4">
        <f t="shared" si="3"/>
        <v>1</v>
      </c>
      <c r="Z4" s="82"/>
    </row>
    <row r="5" spans="1:26">
      <c r="D5" t="s">
        <v>110</v>
      </c>
      <c r="E5">
        <v>1</v>
      </c>
      <c r="F5" t="s">
        <v>111</v>
      </c>
      <c r="G5" t="s">
        <v>151</v>
      </c>
      <c r="H5">
        <v>0</v>
      </c>
      <c r="K5" s="15">
        <f t="shared" si="0"/>
        <v>0</v>
      </c>
      <c r="L5" s="15"/>
      <c r="M5">
        <v>0</v>
      </c>
      <c r="O5" s="15">
        <v>0</v>
      </c>
      <c r="P5">
        <f t="shared" si="1"/>
        <v>0</v>
      </c>
      <c r="Q5" s="15">
        <f t="shared" si="2"/>
        <v>0</v>
      </c>
      <c r="S5">
        <v>1</v>
      </c>
      <c r="T5">
        <f t="shared" si="3"/>
        <v>1</v>
      </c>
      <c r="Z5" s="82"/>
    </row>
    <row r="6" spans="1:26" ht="14">
      <c r="D6" t="s">
        <v>112</v>
      </c>
      <c r="E6">
        <v>13</v>
      </c>
      <c r="F6" s="14" t="s">
        <v>56</v>
      </c>
      <c r="G6" t="s">
        <v>178</v>
      </c>
      <c r="H6">
        <v>0</v>
      </c>
      <c r="K6" s="15">
        <f t="shared" si="0"/>
        <v>0</v>
      </c>
      <c r="L6" s="15"/>
      <c r="M6">
        <v>0</v>
      </c>
      <c r="O6" s="15">
        <v>0</v>
      </c>
      <c r="P6">
        <f t="shared" si="1"/>
        <v>0</v>
      </c>
      <c r="Q6" s="15">
        <f t="shared" si="2"/>
        <v>0</v>
      </c>
      <c r="S6">
        <v>0</v>
      </c>
      <c r="T6">
        <f t="shared" si="3"/>
        <v>0</v>
      </c>
      <c r="Z6" s="82"/>
    </row>
    <row r="7" spans="1:26" ht="14">
      <c r="D7" t="s">
        <v>75</v>
      </c>
      <c r="E7">
        <v>5</v>
      </c>
      <c r="F7" s="14" t="s">
        <v>76</v>
      </c>
      <c r="G7" t="s">
        <v>150</v>
      </c>
      <c r="H7">
        <v>0</v>
      </c>
      <c r="K7" s="15">
        <f t="shared" si="0"/>
        <v>0</v>
      </c>
      <c r="L7" s="15"/>
      <c r="M7">
        <v>0</v>
      </c>
      <c r="O7" s="15">
        <v>0</v>
      </c>
      <c r="P7">
        <f t="shared" si="1"/>
        <v>0</v>
      </c>
      <c r="Q7" s="15">
        <f t="shared" si="2"/>
        <v>0</v>
      </c>
      <c r="S7">
        <v>0</v>
      </c>
      <c r="T7">
        <f t="shared" si="3"/>
        <v>0</v>
      </c>
      <c r="Z7" s="82"/>
    </row>
    <row r="8" spans="1:26" ht="14">
      <c r="D8" t="s">
        <v>133</v>
      </c>
      <c r="E8">
        <v>3</v>
      </c>
      <c r="F8" s="14" t="s">
        <v>278</v>
      </c>
      <c r="G8" t="s">
        <v>279</v>
      </c>
      <c r="H8">
        <v>0</v>
      </c>
      <c r="K8" s="15">
        <f t="shared" si="0"/>
        <v>0</v>
      </c>
      <c r="L8" s="15"/>
      <c r="M8">
        <v>0</v>
      </c>
      <c r="O8" s="15">
        <v>0</v>
      </c>
      <c r="P8">
        <f t="shared" si="1"/>
        <v>0</v>
      </c>
      <c r="Q8" s="15">
        <f t="shared" si="2"/>
        <v>0</v>
      </c>
      <c r="S8">
        <v>0</v>
      </c>
      <c r="T8">
        <f t="shared" si="3"/>
        <v>0</v>
      </c>
      <c r="Z8" s="82"/>
    </row>
    <row r="9" spans="1:26">
      <c r="D9" s="16"/>
      <c r="E9" s="16">
        <f>SUM(E2:E8)</f>
        <v>31</v>
      </c>
      <c r="F9" s="14"/>
      <c r="H9" s="16">
        <f>SUM(H2:H8)</f>
        <v>0</v>
      </c>
      <c r="J9" s="17" t="s">
        <v>39</v>
      </c>
      <c r="K9" s="15">
        <f t="shared" si="0"/>
        <v>0</v>
      </c>
      <c r="L9" s="19">
        <f>SUMPRODUCT(K2:K8, E2:E8) / SUM( E2:E8)</f>
        <v>0</v>
      </c>
      <c r="M9" s="17">
        <f>SUM(M2:M8)</f>
        <v>0</v>
      </c>
      <c r="N9" s="20"/>
      <c r="O9" s="28">
        <v>0</v>
      </c>
      <c r="Q9" s="15">
        <f>AVERAGEA(Q2:Q8)</f>
        <v>0</v>
      </c>
      <c r="R9" s="17"/>
      <c r="S9" s="17">
        <f>SUM(S2:S8)/COUNTA(S2:S8)</f>
        <v>0.5714285714285714</v>
      </c>
      <c r="T9" s="17">
        <f>SUM(T2:T8)</f>
        <v>10</v>
      </c>
      <c r="U9" s="17">
        <f>SUMPRODUCT(S2:S8, E2:E8) / SUM( E2:E8)</f>
        <v>0.32258064516129031</v>
      </c>
      <c r="V9" s="17">
        <v>0</v>
      </c>
      <c r="W9" s="17">
        <f>E9-T9</f>
        <v>21</v>
      </c>
      <c r="X9" s="17">
        <v>0</v>
      </c>
      <c r="Y9" s="17">
        <v>0</v>
      </c>
    </row>
    <row r="10" spans="1:26" ht="15">
      <c r="A10">
        <v>3</v>
      </c>
      <c r="B10" t="s">
        <v>280</v>
      </c>
      <c r="C10" s="26" t="s">
        <v>281</v>
      </c>
      <c r="D10">
        <v>16</v>
      </c>
      <c r="E10">
        <v>5</v>
      </c>
      <c r="F10" s="14" t="s">
        <v>76</v>
      </c>
      <c r="G10" t="s">
        <v>150</v>
      </c>
      <c r="H10">
        <v>0</v>
      </c>
      <c r="K10" s="15">
        <f t="shared" si="0"/>
        <v>0</v>
      </c>
      <c r="L10" s="15"/>
      <c r="M10">
        <v>0</v>
      </c>
      <c r="O10" s="15">
        <v>0</v>
      </c>
      <c r="P10">
        <f t="shared" ref="P10:P15" si="4">IF(OR(H10&gt;0, M10&gt;0),1,0)</f>
        <v>0</v>
      </c>
      <c r="Q10" s="15">
        <f t="shared" ref="Q10:Q15" si="5">COUNTIF(P10:P10,"&gt;0")/COUNT(P10:P10)</f>
        <v>0</v>
      </c>
      <c r="S10">
        <v>0</v>
      </c>
      <c r="T10">
        <f t="shared" ref="T10:T15" si="6">IF(S10&gt;0,E10,0)</f>
        <v>0</v>
      </c>
      <c r="Z10" s="82" t="s">
        <v>43</v>
      </c>
    </row>
    <row r="11" spans="1:26" ht="14">
      <c r="D11">
        <v>17</v>
      </c>
      <c r="E11">
        <v>3</v>
      </c>
      <c r="F11" s="14" t="s">
        <v>278</v>
      </c>
      <c r="G11" t="s">
        <v>279</v>
      </c>
      <c r="H11">
        <v>0</v>
      </c>
      <c r="K11" s="15">
        <f t="shared" si="0"/>
        <v>0</v>
      </c>
      <c r="L11" s="15"/>
      <c r="M11">
        <v>0</v>
      </c>
      <c r="O11" s="15">
        <v>0</v>
      </c>
      <c r="P11">
        <f t="shared" si="4"/>
        <v>0</v>
      </c>
      <c r="Q11" s="15">
        <f t="shared" si="5"/>
        <v>0</v>
      </c>
      <c r="S11">
        <v>0</v>
      </c>
      <c r="T11">
        <f t="shared" si="6"/>
        <v>0</v>
      </c>
      <c r="Z11" s="82"/>
    </row>
    <row r="12" spans="1:26" ht="14">
      <c r="D12">
        <v>19</v>
      </c>
      <c r="E12">
        <v>13</v>
      </c>
      <c r="F12" s="14" t="s">
        <v>57</v>
      </c>
      <c r="G12" t="s">
        <v>282</v>
      </c>
      <c r="H12">
        <v>0</v>
      </c>
      <c r="K12" s="15">
        <f t="shared" si="0"/>
        <v>0</v>
      </c>
      <c r="L12" s="15"/>
      <c r="M12">
        <v>0</v>
      </c>
      <c r="O12" s="15">
        <v>0</v>
      </c>
      <c r="P12">
        <f t="shared" si="4"/>
        <v>0</v>
      </c>
      <c r="Q12" s="15">
        <f t="shared" si="5"/>
        <v>0</v>
      </c>
      <c r="S12">
        <v>0</v>
      </c>
      <c r="T12">
        <f t="shared" si="6"/>
        <v>0</v>
      </c>
      <c r="Z12" s="82"/>
    </row>
    <row r="13" spans="1:26" ht="14">
      <c r="D13">
        <v>20</v>
      </c>
      <c r="E13">
        <v>3</v>
      </c>
      <c r="F13" s="14" t="s">
        <v>283</v>
      </c>
      <c r="G13" t="s">
        <v>279</v>
      </c>
      <c r="H13">
        <v>0</v>
      </c>
      <c r="K13" s="15">
        <f t="shared" si="0"/>
        <v>0</v>
      </c>
      <c r="L13" s="15"/>
      <c r="M13">
        <v>0</v>
      </c>
      <c r="O13" s="15">
        <v>0</v>
      </c>
      <c r="P13">
        <f t="shared" si="4"/>
        <v>0</v>
      </c>
      <c r="Q13" s="15">
        <f t="shared" si="5"/>
        <v>0</v>
      </c>
      <c r="S13">
        <v>0</v>
      </c>
      <c r="T13">
        <f t="shared" si="6"/>
        <v>0</v>
      </c>
      <c r="Z13" s="82"/>
    </row>
    <row r="14" spans="1:26" ht="14">
      <c r="D14">
        <v>22</v>
      </c>
      <c r="E14">
        <v>13</v>
      </c>
      <c r="F14" s="14" t="s">
        <v>119</v>
      </c>
      <c r="G14" t="s">
        <v>284</v>
      </c>
      <c r="H14">
        <v>0</v>
      </c>
      <c r="K14" s="15">
        <f t="shared" si="0"/>
        <v>0</v>
      </c>
      <c r="L14" s="15"/>
      <c r="M14">
        <v>0</v>
      </c>
      <c r="O14" s="15">
        <v>0</v>
      </c>
      <c r="P14">
        <f t="shared" si="4"/>
        <v>0</v>
      </c>
      <c r="Q14" s="15">
        <f t="shared" si="5"/>
        <v>0</v>
      </c>
      <c r="S14">
        <v>0</v>
      </c>
      <c r="T14">
        <f t="shared" si="6"/>
        <v>0</v>
      </c>
      <c r="Z14" s="82"/>
    </row>
    <row r="15" spans="1:26" ht="14">
      <c r="D15" t="s">
        <v>65</v>
      </c>
      <c r="E15">
        <v>3</v>
      </c>
      <c r="F15" s="14" t="s">
        <v>66</v>
      </c>
      <c r="G15" t="s">
        <v>279</v>
      </c>
      <c r="H15">
        <v>0</v>
      </c>
      <c r="K15" s="15">
        <f t="shared" si="0"/>
        <v>0</v>
      </c>
      <c r="L15" s="15"/>
      <c r="M15">
        <v>0</v>
      </c>
      <c r="O15" s="15">
        <v>0</v>
      </c>
      <c r="P15">
        <f t="shared" si="4"/>
        <v>0</v>
      </c>
      <c r="Q15" s="15">
        <f t="shared" si="5"/>
        <v>0</v>
      </c>
      <c r="S15">
        <v>1</v>
      </c>
      <c r="T15">
        <f t="shared" si="6"/>
        <v>3</v>
      </c>
      <c r="Z15" s="82"/>
    </row>
    <row r="16" spans="1:26">
      <c r="E16" s="16">
        <f>SUM(E10:E15)</f>
        <v>40</v>
      </c>
      <c r="F16" s="14"/>
      <c r="H16" s="16">
        <f>SUM(H10:H15)</f>
        <v>0</v>
      </c>
      <c r="J16" s="17" t="s">
        <v>39</v>
      </c>
      <c r="K16" s="19">
        <f>AVERAGEA(K10:K15)</f>
        <v>0</v>
      </c>
      <c r="L16" s="19">
        <f>SUMPRODUCT(K10:K15, E10:E15) / SUM( E10:E15)</f>
        <v>0</v>
      </c>
      <c r="M16" s="17">
        <f>SUM(M10:M15)</f>
        <v>0</v>
      </c>
      <c r="N16" s="20"/>
      <c r="O16" s="28">
        <v>0</v>
      </c>
      <c r="Q16" s="19">
        <f>AVERAGEA(Q10:Q15)</f>
        <v>0</v>
      </c>
      <c r="R16" s="17"/>
      <c r="S16" s="17">
        <f>SUM(S10:S15)/COUNTA(S10:S15)</f>
        <v>0.16666666666666666</v>
      </c>
      <c r="T16" s="17">
        <f>SUM(T10:T15)</f>
        <v>3</v>
      </c>
      <c r="U16" s="17">
        <f>SUMPRODUCT(S10:S15, E10:E15) / SUM( E10:E15)</f>
        <v>7.4999999999999997E-2</v>
      </c>
      <c r="V16" s="17">
        <v>31</v>
      </c>
      <c r="W16" s="17">
        <f>E16-T16</f>
        <v>37</v>
      </c>
      <c r="X16" s="17">
        <v>8</v>
      </c>
      <c r="Y16" s="17">
        <v>0</v>
      </c>
    </row>
    <row r="17" spans="1:26" ht="39" customHeight="1">
      <c r="A17">
        <v>4</v>
      </c>
      <c r="B17" t="s">
        <v>156</v>
      </c>
      <c r="C17" s="26" t="s">
        <v>285</v>
      </c>
      <c r="D17" t="s">
        <v>67</v>
      </c>
      <c r="E17">
        <v>13</v>
      </c>
      <c r="F17" t="s">
        <v>123</v>
      </c>
      <c r="G17" t="s">
        <v>32</v>
      </c>
      <c r="H17">
        <v>0</v>
      </c>
      <c r="K17" s="97">
        <f>COUNTIF(H17:H22,"&gt;0")/COUNT(H17:H22)</f>
        <v>0</v>
      </c>
      <c r="L17" s="15"/>
      <c r="M17">
        <v>1</v>
      </c>
      <c r="N17" s="7" t="s">
        <v>286</v>
      </c>
      <c r="O17" s="90">
        <f>COUNTIF(M17:M22,"&gt;0")/COUNT(M17:M22)</f>
        <v>1</v>
      </c>
      <c r="P17">
        <f t="shared" ref="P17:P55" si="7">IF(OR(H17&gt;0, M17&gt;0),1,0)</f>
        <v>1</v>
      </c>
      <c r="Q17" s="87">
        <f>COUNTIF(P17:P22,"&gt;0")/COUNT(P17:P22)</f>
        <v>1</v>
      </c>
      <c r="S17" s="82">
        <v>1</v>
      </c>
      <c r="T17">
        <f t="shared" ref="T17:T55" si="8">IF(S17&gt;0,E17,0)</f>
        <v>13</v>
      </c>
      <c r="Z17" s="82" t="s">
        <v>62</v>
      </c>
    </row>
    <row r="18" spans="1:26">
      <c r="G18" t="s">
        <v>33</v>
      </c>
      <c r="H18">
        <v>0</v>
      </c>
      <c r="K18" s="97">
        <v>0</v>
      </c>
      <c r="L18" s="15"/>
      <c r="M18">
        <v>1</v>
      </c>
      <c r="N18" s="7"/>
      <c r="O18" s="90"/>
      <c r="P18">
        <f t="shared" si="7"/>
        <v>1</v>
      </c>
      <c r="Q18" s="87"/>
      <c r="S18" s="82"/>
      <c r="T18">
        <f t="shared" si="8"/>
        <v>0</v>
      </c>
      <c r="Z18" s="82"/>
    </row>
    <row r="19" spans="1:26">
      <c r="G19" t="s">
        <v>34</v>
      </c>
      <c r="H19">
        <v>0</v>
      </c>
      <c r="K19" s="97">
        <v>0</v>
      </c>
      <c r="L19" s="15"/>
      <c r="M19">
        <v>4</v>
      </c>
      <c r="N19" s="7"/>
      <c r="O19" s="90"/>
      <c r="P19">
        <f t="shared" si="7"/>
        <v>1</v>
      </c>
      <c r="Q19" s="87"/>
      <c r="S19" s="82"/>
      <c r="T19">
        <f t="shared" si="8"/>
        <v>0</v>
      </c>
      <c r="Z19" s="82"/>
    </row>
    <row r="20" spans="1:26">
      <c r="G20" t="s">
        <v>35</v>
      </c>
      <c r="H20">
        <v>0</v>
      </c>
      <c r="K20" s="97">
        <v>0</v>
      </c>
      <c r="L20" s="15"/>
      <c r="M20">
        <v>2</v>
      </c>
      <c r="N20" s="7"/>
      <c r="O20" s="90"/>
      <c r="P20">
        <f t="shared" si="7"/>
        <v>1</v>
      </c>
      <c r="Q20" s="87"/>
      <c r="S20" s="82"/>
      <c r="T20">
        <f t="shared" si="8"/>
        <v>0</v>
      </c>
      <c r="Z20" s="82"/>
    </row>
    <row r="21" spans="1:26">
      <c r="G21" t="s">
        <v>36</v>
      </c>
      <c r="H21">
        <v>0</v>
      </c>
      <c r="K21" s="97">
        <v>0</v>
      </c>
      <c r="L21" s="15"/>
      <c r="M21">
        <v>4</v>
      </c>
      <c r="N21" s="7"/>
      <c r="O21" s="90"/>
      <c r="P21">
        <f t="shared" si="7"/>
        <v>1</v>
      </c>
      <c r="Q21" s="87"/>
      <c r="S21" s="82"/>
      <c r="T21">
        <f t="shared" si="8"/>
        <v>0</v>
      </c>
      <c r="Z21" s="82"/>
    </row>
    <row r="22" spans="1:26">
      <c r="G22" t="s">
        <v>44</v>
      </c>
      <c r="H22">
        <v>0</v>
      </c>
      <c r="K22" s="97">
        <v>0</v>
      </c>
      <c r="L22" s="15"/>
      <c r="M22">
        <v>2</v>
      </c>
      <c r="N22" s="7"/>
      <c r="O22" s="90"/>
      <c r="P22">
        <f t="shared" si="7"/>
        <v>1</v>
      </c>
      <c r="Q22" s="87"/>
      <c r="S22" s="82"/>
      <c r="T22">
        <f t="shared" si="8"/>
        <v>0</v>
      </c>
      <c r="Z22" s="82"/>
    </row>
    <row r="23" spans="1:26" ht="14">
      <c r="D23" t="s">
        <v>69</v>
      </c>
      <c r="E23">
        <v>8</v>
      </c>
      <c r="F23" s="14" t="s">
        <v>70</v>
      </c>
      <c r="G23" t="s">
        <v>32</v>
      </c>
      <c r="H23">
        <v>0</v>
      </c>
      <c r="K23" s="97">
        <f>COUNTIF(H23:H26,"&gt;0")/COUNT(H23:H26)</f>
        <v>0</v>
      </c>
      <c r="L23" s="15"/>
      <c r="M23">
        <v>2</v>
      </c>
      <c r="O23" s="97">
        <f>COUNTIF(M23:M26,"&gt;0")/COUNT(M23:M26)</f>
        <v>1</v>
      </c>
      <c r="P23">
        <f t="shared" si="7"/>
        <v>1</v>
      </c>
      <c r="Q23" s="97">
        <f>COUNTIF(P23:P26,"&gt;0")/COUNT(P23:P26)</f>
        <v>1</v>
      </c>
      <c r="S23" s="82">
        <v>1</v>
      </c>
      <c r="T23">
        <f t="shared" si="8"/>
        <v>8</v>
      </c>
      <c r="Z23" s="82"/>
    </row>
    <row r="24" spans="1:26">
      <c r="G24" t="s">
        <v>33</v>
      </c>
      <c r="H24">
        <v>0</v>
      </c>
      <c r="K24" s="97">
        <v>0</v>
      </c>
      <c r="L24" s="15"/>
      <c r="M24">
        <v>2</v>
      </c>
      <c r="O24" s="97"/>
      <c r="P24">
        <f t="shared" si="7"/>
        <v>1</v>
      </c>
      <c r="Q24" s="97"/>
      <c r="S24" s="82"/>
      <c r="T24">
        <f t="shared" si="8"/>
        <v>0</v>
      </c>
      <c r="Z24" s="82"/>
    </row>
    <row r="25" spans="1:26">
      <c r="G25" t="s">
        <v>34</v>
      </c>
      <c r="H25">
        <v>0</v>
      </c>
      <c r="K25" s="97">
        <v>0</v>
      </c>
      <c r="L25" s="15"/>
      <c r="M25">
        <v>2</v>
      </c>
      <c r="O25" s="97"/>
      <c r="P25">
        <f t="shared" si="7"/>
        <v>1</v>
      </c>
      <c r="Q25" s="97"/>
      <c r="S25" s="82"/>
      <c r="T25">
        <f t="shared" si="8"/>
        <v>0</v>
      </c>
      <c r="Z25" s="82"/>
    </row>
    <row r="26" spans="1:26">
      <c r="G26" t="s">
        <v>35</v>
      </c>
      <c r="H26">
        <v>0</v>
      </c>
      <c r="K26" s="97">
        <v>0</v>
      </c>
      <c r="L26" s="15"/>
      <c r="M26">
        <v>2</v>
      </c>
      <c r="O26" s="97"/>
      <c r="P26">
        <f t="shared" si="7"/>
        <v>1</v>
      </c>
      <c r="Q26" s="97"/>
      <c r="S26" s="82"/>
      <c r="T26">
        <f t="shared" si="8"/>
        <v>0</v>
      </c>
      <c r="Z26" s="82"/>
    </row>
    <row r="27" spans="1:26" ht="14">
      <c r="D27" t="s">
        <v>167</v>
      </c>
      <c r="E27">
        <v>5</v>
      </c>
      <c r="F27" s="14" t="s">
        <v>287</v>
      </c>
      <c r="G27" t="s">
        <v>32</v>
      </c>
      <c r="H27">
        <v>0</v>
      </c>
      <c r="K27" s="97">
        <f>COUNTIF(H27:H30,"&gt;0")/COUNT(H27:H30)</f>
        <v>0.25</v>
      </c>
      <c r="L27" s="15"/>
      <c r="M27">
        <v>1</v>
      </c>
      <c r="O27" s="97">
        <f>COUNTIF(M27:M30,"&gt;0")/COUNT(M27:M30)</f>
        <v>1</v>
      </c>
      <c r="P27">
        <f t="shared" si="7"/>
        <v>1</v>
      </c>
      <c r="Q27" s="97">
        <f>COUNTIF(P27:P30,"&gt;0")/COUNT(P27:P30)</f>
        <v>1</v>
      </c>
      <c r="S27" s="82">
        <v>0</v>
      </c>
      <c r="T27">
        <f t="shared" si="8"/>
        <v>0</v>
      </c>
      <c r="Z27" s="82"/>
    </row>
    <row r="28" spans="1:26">
      <c r="G28" t="s">
        <v>33</v>
      </c>
      <c r="H28">
        <v>0</v>
      </c>
      <c r="K28" s="97">
        <v>0</v>
      </c>
      <c r="L28" s="15"/>
      <c r="M28">
        <v>1</v>
      </c>
      <c r="O28" s="97"/>
      <c r="P28">
        <f t="shared" si="7"/>
        <v>1</v>
      </c>
      <c r="Q28" s="97"/>
      <c r="S28" s="82"/>
      <c r="T28">
        <f t="shared" si="8"/>
        <v>0</v>
      </c>
      <c r="Z28" s="82"/>
    </row>
    <row r="29" spans="1:26">
      <c r="G29" t="s">
        <v>34</v>
      </c>
      <c r="H29">
        <v>0</v>
      </c>
      <c r="K29" s="97">
        <v>0</v>
      </c>
      <c r="L29" s="15"/>
      <c r="M29">
        <v>1</v>
      </c>
      <c r="O29" s="97"/>
      <c r="P29">
        <f t="shared" si="7"/>
        <v>1</v>
      </c>
      <c r="Q29" s="97"/>
      <c r="S29" s="82"/>
      <c r="T29">
        <f t="shared" si="8"/>
        <v>0</v>
      </c>
      <c r="Z29" s="82"/>
    </row>
    <row r="30" spans="1:26">
      <c r="G30" t="s">
        <v>35</v>
      </c>
      <c r="H30">
        <v>1</v>
      </c>
      <c r="K30" s="97">
        <v>0</v>
      </c>
      <c r="L30" s="15"/>
      <c r="M30">
        <v>1</v>
      </c>
      <c r="O30" s="97"/>
      <c r="P30">
        <f t="shared" si="7"/>
        <v>1</v>
      </c>
      <c r="Q30" s="97"/>
      <c r="S30" s="82"/>
      <c r="T30">
        <f t="shared" si="8"/>
        <v>0</v>
      </c>
      <c r="Z30" s="82"/>
    </row>
    <row r="31" spans="1:26" ht="14">
      <c r="D31" t="s">
        <v>71</v>
      </c>
      <c r="E31">
        <v>2</v>
      </c>
      <c r="F31" s="14" t="s">
        <v>72</v>
      </c>
      <c r="G31" t="s">
        <v>178</v>
      </c>
      <c r="H31">
        <v>0</v>
      </c>
      <c r="K31" s="15">
        <f>COUNTIF(H31:H31,"&gt;0")/COUNT(H31:H31)</f>
        <v>0</v>
      </c>
      <c r="L31" s="15"/>
      <c r="M31">
        <v>0</v>
      </c>
      <c r="O31" s="15">
        <v>0</v>
      </c>
      <c r="P31">
        <f t="shared" si="7"/>
        <v>0</v>
      </c>
      <c r="Q31" s="15">
        <f>COUNTIF(P31:P31,"&gt;0")/COUNT(P31:P31)</f>
        <v>0</v>
      </c>
      <c r="S31">
        <v>1</v>
      </c>
      <c r="T31">
        <f t="shared" si="8"/>
        <v>2</v>
      </c>
      <c r="Z31" s="82"/>
    </row>
    <row r="32" spans="1:26" ht="14">
      <c r="D32" t="s">
        <v>63</v>
      </c>
      <c r="E32">
        <v>8</v>
      </c>
      <c r="F32" s="14" t="s">
        <v>129</v>
      </c>
      <c r="G32" t="s">
        <v>32</v>
      </c>
      <c r="H32">
        <v>0</v>
      </c>
      <c r="K32" s="97">
        <f>COUNTIF(H32:H37,"&gt;0")/COUNT(H32:H37)</f>
        <v>0</v>
      </c>
      <c r="L32" s="15"/>
      <c r="M32">
        <v>1</v>
      </c>
      <c r="O32" s="97">
        <f>COUNTIF(M32:M37,"&gt;0")/COUNT(M32:M37)</f>
        <v>1</v>
      </c>
      <c r="P32">
        <f t="shared" si="7"/>
        <v>1</v>
      </c>
      <c r="Q32" s="97">
        <f>COUNTIF(P32:P37,"&gt;0")/COUNT(P32:P37)</f>
        <v>1</v>
      </c>
      <c r="S32" s="82">
        <v>1</v>
      </c>
      <c r="T32">
        <f t="shared" si="8"/>
        <v>8</v>
      </c>
      <c r="Z32" s="82"/>
    </row>
    <row r="33" spans="4:26">
      <c r="F33" s="14"/>
      <c r="G33" t="s">
        <v>33</v>
      </c>
      <c r="H33">
        <v>0</v>
      </c>
      <c r="K33" s="97">
        <v>0</v>
      </c>
      <c r="L33" s="15"/>
      <c r="M33">
        <v>1</v>
      </c>
      <c r="O33" s="97"/>
      <c r="P33">
        <f t="shared" si="7"/>
        <v>1</v>
      </c>
      <c r="Q33" s="97"/>
      <c r="S33" s="82"/>
      <c r="T33">
        <f t="shared" si="8"/>
        <v>0</v>
      </c>
      <c r="Z33" s="82"/>
    </row>
    <row r="34" spans="4:26">
      <c r="F34" s="14"/>
      <c r="G34" t="s">
        <v>34</v>
      </c>
      <c r="H34">
        <v>0</v>
      </c>
      <c r="K34" s="97">
        <v>0</v>
      </c>
      <c r="L34" s="15"/>
      <c r="M34">
        <v>1</v>
      </c>
      <c r="O34" s="97"/>
      <c r="P34">
        <f t="shared" si="7"/>
        <v>1</v>
      </c>
      <c r="Q34" s="97"/>
      <c r="S34" s="82"/>
      <c r="T34">
        <f t="shared" si="8"/>
        <v>0</v>
      </c>
      <c r="Z34" s="82"/>
    </row>
    <row r="35" spans="4:26">
      <c r="F35" s="14"/>
      <c r="G35" t="s">
        <v>35</v>
      </c>
      <c r="H35">
        <v>0</v>
      </c>
      <c r="K35" s="97">
        <v>0</v>
      </c>
      <c r="L35" s="15"/>
      <c r="M35">
        <v>1</v>
      </c>
      <c r="O35" s="97"/>
      <c r="P35">
        <f t="shared" si="7"/>
        <v>1</v>
      </c>
      <c r="Q35" s="97"/>
      <c r="S35" s="82"/>
      <c r="T35">
        <f t="shared" si="8"/>
        <v>0</v>
      </c>
      <c r="Z35" s="82"/>
    </row>
    <row r="36" spans="4:26">
      <c r="F36" s="14"/>
      <c r="G36" t="s">
        <v>36</v>
      </c>
      <c r="H36">
        <v>0</v>
      </c>
      <c r="K36" s="97">
        <v>0</v>
      </c>
      <c r="L36" s="15"/>
      <c r="M36">
        <v>1</v>
      </c>
      <c r="O36" s="97"/>
      <c r="P36">
        <f t="shared" si="7"/>
        <v>1</v>
      </c>
      <c r="Q36" s="97"/>
      <c r="S36" s="82"/>
      <c r="T36">
        <f t="shared" si="8"/>
        <v>0</v>
      </c>
      <c r="Z36" s="82"/>
    </row>
    <row r="37" spans="4:26">
      <c r="F37" s="14"/>
      <c r="G37" t="s">
        <v>44</v>
      </c>
      <c r="H37">
        <v>0</v>
      </c>
      <c r="K37" s="97">
        <v>0</v>
      </c>
      <c r="L37" s="15"/>
      <c r="M37">
        <v>1</v>
      </c>
      <c r="O37" s="97"/>
      <c r="P37">
        <f t="shared" si="7"/>
        <v>1</v>
      </c>
      <c r="Q37" s="97"/>
      <c r="S37" s="82"/>
      <c r="T37">
        <f t="shared" si="8"/>
        <v>0</v>
      </c>
      <c r="Z37" s="82"/>
    </row>
    <row r="38" spans="4:26">
      <c r="D38" t="s">
        <v>87</v>
      </c>
      <c r="E38">
        <v>5</v>
      </c>
      <c r="F38" t="s">
        <v>169</v>
      </c>
      <c r="G38" t="s">
        <v>32</v>
      </c>
      <c r="H38">
        <v>1</v>
      </c>
      <c r="K38" s="97">
        <f>COUNTIF(H38:H40,"&gt;0")/COUNT(H38:H40)</f>
        <v>0.33333333333333331</v>
      </c>
      <c r="L38" s="15"/>
      <c r="M38">
        <v>1</v>
      </c>
      <c r="O38" s="97">
        <f>COUNTIF(M38:M40,"&gt;0")/COUNT(M38:M40)</f>
        <v>1</v>
      </c>
      <c r="P38">
        <f t="shared" si="7"/>
        <v>1</v>
      </c>
      <c r="Q38" s="97">
        <f>COUNTIF(P38:P40,"&gt;0")/COUNT(P38:P40)</f>
        <v>1</v>
      </c>
      <c r="S38" s="82">
        <v>1</v>
      </c>
      <c r="T38">
        <f t="shared" si="8"/>
        <v>5</v>
      </c>
      <c r="Z38" s="82"/>
    </row>
    <row r="39" spans="4:26">
      <c r="G39" t="s">
        <v>33</v>
      </c>
      <c r="H39">
        <v>0</v>
      </c>
      <c r="K39" s="97"/>
      <c r="L39" s="15"/>
      <c r="M39">
        <v>1</v>
      </c>
      <c r="O39" s="97"/>
      <c r="P39">
        <f t="shared" si="7"/>
        <v>1</v>
      </c>
      <c r="Q39" s="97"/>
      <c r="S39" s="82"/>
      <c r="T39">
        <f t="shared" si="8"/>
        <v>0</v>
      </c>
      <c r="Z39" s="82"/>
    </row>
    <row r="40" spans="4:26">
      <c r="G40" t="s">
        <v>34</v>
      </c>
      <c r="H40">
        <v>0</v>
      </c>
      <c r="K40" s="97"/>
      <c r="L40" s="15"/>
      <c r="M40">
        <v>1</v>
      </c>
      <c r="O40" s="97"/>
      <c r="P40">
        <f t="shared" si="7"/>
        <v>1</v>
      </c>
      <c r="Q40" s="97"/>
      <c r="S40" s="82"/>
      <c r="T40">
        <f t="shared" si="8"/>
        <v>0</v>
      </c>
      <c r="Z40" s="82"/>
    </row>
    <row r="41" spans="4:26" ht="14">
      <c r="D41" t="s">
        <v>84</v>
      </c>
      <c r="E41">
        <v>20</v>
      </c>
      <c r="F41" s="14" t="s">
        <v>85</v>
      </c>
      <c r="G41" t="s">
        <v>32</v>
      </c>
      <c r="H41">
        <v>0</v>
      </c>
      <c r="K41" s="97">
        <f>COUNTIF(H41:H46,"&gt;0")/COUNT(H41:H46)</f>
        <v>0</v>
      </c>
      <c r="L41" s="15"/>
      <c r="M41">
        <v>1</v>
      </c>
      <c r="O41" s="97">
        <f>COUNTIF(M41:M46,"&gt;0")/COUNT(M41:M46)</f>
        <v>1</v>
      </c>
      <c r="P41">
        <f t="shared" si="7"/>
        <v>1</v>
      </c>
      <c r="Q41" s="97">
        <f>COUNTIF(P41:P46,"&gt;0")/COUNT(P41:P46)</f>
        <v>1</v>
      </c>
      <c r="S41" s="82">
        <v>1</v>
      </c>
      <c r="T41">
        <f t="shared" si="8"/>
        <v>20</v>
      </c>
      <c r="Z41" s="82"/>
    </row>
    <row r="42" spans="4:26">
      <c r="G42" t="s">
        <v>33</v>
      </c>
      <c r="H42">
        <v>0</v>
      </c>
      <c r="K42" s="97"/>
      <c r="L42" s="15"/>
      <c r="M42">
        <v>1</v>
      </c>
      <c r="O42" s="97"/>
      <c r="P42">
        <f t="shared" si="7"/>
        <v>1</v>
      </c>
      <c r="Q42" s="97"/>
      <c r="S42" s="82"/>
      <c r="T42">
        <f t="shared" si="8"/>
        <v>0</v>
      </c>
      <c r="Z42" s="82"/>
    </row>
    <row r="43" spans="4:26">
      <c r="G43" t="s">
        <v>34</v>
      </c>
      <c r="H43">
        <v>0</v>
      </c>
      <c r="K43" s="97"/>
      <c r="L43" s="15"/>
      <c r="M43">
        <v>1</v>
      </c>
      <c r="O43" s="97"/>
      <c r="P43">
        <f t="shared" si="7"/>
        <v>1</v>
      </c>
      <c r="Q43" s="97"/>
      <c r="S43" s="82"/>
      <c r="T43">
        <f t="shared" si="8"/>
        <v>0</v>
      </c>
      <c r="Z43" s="82"/>
    </row>
    <row r="44" spans="4:26">
      <c r="G44" t="s">
        <v>35</v>
      </c>
      <c r="H44">
        <v>0</v>
      </c>
      <c r="K44" s="97"/>
      <c r="L44" s="15"/>
      <c r="M44">
        <v>1</v>
      </c>
      <c r="O44" s="97"/>
      <c r="P44">
        <f t="shared" si="7"/>
        <v>1</v>
      </c>
      <c r="Q44" s="97"/>
      <c r="S44" s="82"/>
      <c r="T44">
        <f t="shared" si="8"/>
        <v>0</v>
      </c>
      <c r="Z44" s="82"/>
    </row>
    <row r="45" spans="4:26">
      <c r="G45" t="s">
        <v>36</v>
      </c>
      <c r="H45">
        <v>0</v>
      </c>
      <c r="K45" s="97"/>
      <c r="L45" s="15"/>
      <c r="M45">
        <v>1</v>
      </c>
      <c r="O45" s="97"/>
      <c r="P45">
        <f t="shared" si="7"/>
        <v>1</v>
      </c>
      <c r="Q45" s="97"/>
      <c r="S45" s="82"/>
      <c r="T45">
        <f t="shared" si="8"/>
        <v>0</v>
      </c>
      <c r="Z45" s="82"/>
    </row>
    <row r="46" spans="4:26">
      <c r="G46" t="s">
        <v>44</v>
      </c>
      <c r="H46">
        <v>0</v>
      </c>
      <c r="K46" s="97"/>
      <c r="L46" s="15"/>
      <c r="M46">
        <v>1</v>
      </c>
      <c r="O46" s="97"/>
      <c r="P46">
        <f t="shared" si="7"/>
        <v>1</v>
      </c>
      <c r="Q46" s="97"/>
      <c r="S46" s="82"/>
      <c r="T46">
        <f t="shared" si="8"/>
        <v>0</v>
      </c>
      <c r="Z46" s="82"/>
    </row>
    <row r="47" spans="4:26" ht="14">
      <c r="D47" t="s">
        <v>171</v>
      </c>
      <c r="E47">
        <v>5</v>
      </c>
      <c r="F47" s="14" t="s">
        <v>247</v>
      </c>
      <c r="G47" t="s">
        <v>32</v>
      </c>
      <c r="H47">
        <v>0</v>
      </c>
      <c r="K47" s="97">
        <f>COUNTIF(H47:H50,"&gt;0")/COUNT(H47:H50)</f>
        <v>0</v>
      </c>
      <c r="L47" s="15"/>
      <c r="M47">
        <v>1</v>
      </c>
      <c r="O47" s="97">
        <f>COUNTIF(M47:M50,"&gt;0")/COUNT(M47:M50)</f>
        <v>1</v>
      </c>
      <c r="P47">
        <f t="shared" si="7"/>
        <v>1</v>
      </c>
      <c r="Q47" s="97">
        <f>COUNTIF(P47:P50,"&gt;0")/COUNT(P47:P50)</f>
        <v>1</v>
      </c>
      <c r="S47" s="82">
        <v>1</v>
      </c>
      <c r="T47">
        <f t="shared" si="8"/>
        <v>5</v>
      </c>
      <c r="Z47" s="82"/>
    </row>
    <row r="48" spans="4:26">
      <c r="G48" t="s">
        <v>33</v>
      </c>
      <c r="H48">
        <v>0</v>
      </c>
      <c r="K48" s="97"/>
      <c r="L48" s="15"/>
      <c r="M48">
        <v>1</v>
      </c>
      <c r="O48" s="97"/>
      <c r="P48">
        <f t="shared" si="7"/>
        <v>1</v>
      </c>
      <c r="Q48" s="97"/>
      <c r="S48" s="82"/>
      <c r="T48">
        <f t="shared" si="8"/>
        <v>0</v>
      </c>
      <c r="Z48" s="82"/>
    </row>
    <row r="49" spans="1:26">
      <c r="G49" t="s">
        <v>34</v>
      </c>
      <c r="H49">
        <v>0</v>
      </c>
      <c r="K49" s="97"/>
      <c r="L49" s="15"/>
      <c r="M49">
        <v>1</v>
      </c>
      <c r="O49" s="97"/>
      <c r="P49">
        <f t="shared" si="7"/>
        <v>1</v>
      </c>
      <c r="Q49" s="97"/>
      <c r="S49" s="82"/>
      <c r="T49">
        <f t="shared" si="8"/>
        <v>0</v>
      </c>
      <c r="Z49" s="82"/>
    </row>
    <row r="50" spans="1:26">
      <c r="G50" t="s">
        <v>35</v>
      </c>
      <c r="H50">
        <v>0</v>
      </c>
      <c r="K50" s="97"/>
      <c r="L50" s="15"/>
      <c r="M50">
        <v>1</v>
      </c>
      <c r="O50" s="97"/>
      <c r="P50">
        <f t="shared" si="7"/>
        <v>1</v>
      </c>
      <c r="Q50" s="97"/>
      <c r="S50" s="82"/>
      <c r="T50">
        <f t="shared" si="8"/>
        <v>0</v>
      </c>
      <c r="Z50" s="82"/>
    </row>
    <row r="51" spans="1:26" ht="14">
      <c r="D51" t="s">
        <v>252</v>
      </c>
      <c r="E51">
        <v>5</v>
      </c>
      <c r="F51" s="14" t="s">
        <v>288</v>
      </c>
      <c r="G51" t="s">
        <v>32</v>
      </c>
      <c r="H51">
        <v>0</v>
      </c>
      <c r="K51" s="97">
        <f>COUNTIF(H51:H55,"&gt;0")/COUNT(H51:H55)</f>
        <v>0</v>
      </c>
      <c r="L51" s="15"/>
      <c r="M51">
        <v>1</v>
      </c>
      <c r="O51" s="97">
        <f>COUNTIF(M51:M55,"&gt;0")/COUNT(M51:M55)</f>
        <v>1</v>
      </c>
      <c r="P51">
        <f t="shared" si="7"/>
        <v>1</v>
      </c>
      <c r="Q51" s="97">
        <f>COUNTIF(P51:P55,"&gt;0")/COUNT(P51:P55)</f>
        <v>1</v>
      </c>
      <c r="S51" s="82">
        <v>0</v>
      </c>
      <c r="T51">
        <f t="shared" si="8"/>
        <v>0</v>
      </c>
      <c r="Z51" s="82"/>
    </row>
    <row r="52" spans="1:26">
      <c r="G52" t="s">
        <v>33</v>
      </c>
      <c r="H52">
        <v>0</v>
      </c>
      <c r="K52" s="97"/>
      <c r="L52" s="15"/>
      <c r="M52">
        <v>1</v>
      </c>
      <c r="O52" s="97"/>
      <c r="P52">
        <f t="shared" si="7"/>
        <v>1</v>
      </c>
      <c r="Q52" s="97"/>
      <c r="S52" s="82"/>
      <c r="T52">
        <f t="shared" si="8"/>
        <v>0</v>
      </c>
      <c r="Z52" s="82"/>
    </row>
    <row r="53" spans="1:26">
      <c r="G53" t="s">
        <v>34</v>
      </c>
      <c r="H53">
        <v>0</v>
      </c>
      <c r="K53" s="97"/>
      <c r="L53" s="15"/>
      <c r="M53">
        <v>1</v>
      </c>
      <c r="O53" s="97"/>
      <c r="P53">
        <f t="shared" si="7"/>
        <v>1</v>
      </c>
      <c r="Q53" s="97"/>
      <c r="S53" s="82"/>
      <c r="T53">
        <f t="shared" si="8"/>
        <v>0</v>
      </c>
      <c r="Z53" s="82"/>
    </row>
    <row r="54" spans="1:26">
      <c r="G54" t="s">
        <v>35</v>
      </c>
      <c r="H54">
        <v>0</v>
      </c>
      <c r="K54" s="97"/>
      <c r="L54" s="15"/>
      <c r="M54">
        <v>1</v>
      </c>
      <c r="O54" s="97"/>
      <c r="P54">
        <f t="shared" si="7"/>
        <v>1</v>
      </c>
      <c r="Q54" s="97"/>
      <c r="S54" s="82"/>
      <c r="T54">
        <f t="shared" si="8"/>
        <v>0</v>
      </c>
      <c r="Z54" s="82"/>
    </row>
    <row r="55" spans="1:26">
      <c r="G55" t="s">
        <v>36</v>
      </c>
      <c r="H55">
        <v>0</v>
      </c>
      <c r="K55" s="97"/>
      <c r="L55" s="15"/>
      <c r="M55">
        <v>1</v>
      </c>
      <c r="O55" s="97"/>
      <c r="P55">
        <f t="shared" si="7"/>
        <v>1</v>
      </c>
      <c r="Q55" s="97"/>
      <c r="S55" s="82"/>
      <c r="T55">
        <f t="shared" si="8"/>
        <v>0</v>
      </c>
      <c r="Z55" s="82"/>
    </row>
    <row r="56" spans="1:26">
      <c r="E56" s="16">
        <f>SUM(E17:E55)</f>
        <v>71</v>
      </c>
      <c r="H56" s="16">
        <f>SUM(H17:H55)</f>
        <v>2</v>
      </c>
      <c r="J56" s="17" t="s">
        <v>39</v>
      </c>
      <c r="K56" s="19">
        <f>AVERAGEA(K17:K55)</f>
        <v>2.3333333333333331E-2</v>
      </c>
      <c r="L56" s="19">
        <f>SUMPRODUCT(K17:K55, E17:E55) / SUM( E7:E55)</f>
        <v>1.5350877192982455E-2</v>
      </c>
      <c r="M56" s="17">
        <f>SUM(M17:M55)</f>
        <v>50</v>
      </c>
      <c r="N56" s="20"/>
      <c r="O56" s="28">
        <f>AVERAGE(O17:O55)</f>
        <v>0.88888888888888884</v>
      </c>
      <c r="P56" s="28"/>
      <c r="Q56" s="28">
        <f>AVERAGE(Q17:Q55)</f>
        <v>0.88888888888888884</v>
      </c>
      <c r="R56" s="17"/>
      <c r="S56" s="17">
        <f>SUM(S17:S55)/COUNTA(S17:S55)</f>
        <v>0.77777777777777779</v>
      </c>
      <c r="T56" s="17">
        <f>SUM(T17:T55)</f>
        <v>61</v>
      </c>
      <c r="U56" s="17">
        <f>SUMPRODUCT(S17:S55, E17:E55) / SUM( E17:E55)</f>
        <v>0.85915492957746475</v>
      </c>
      <c r="V56" s="17">
        <v>28</v>
      </c>
      <c r="W56" s="17">
        <f>E56-T56</f>
        <v>10</v>
      </c>
      <c r="X56" s="17">
        <v>0</v>
      </c>
      <c r="Y56" s="17">
        <v>31</v>
      </c>
    </row>
    <row r="57" spans="1:26" ht="14">
      <c r="A57">
        <v>5</v>
      </c>
      <c r="B57" t="s">
        <v>289</v>
      </c>
      <c r="C57" s="27" t="s">
        <v>290</v>
      </c>
      <c r="D57" t="s">
        <v>71</v>
      </c>
      <c r="E57">
        <v>3</v>
      </c>
      <c r="F57" s="14" t="s">
        <v>164</v>
      </c>
      <c r="G57" t="s">
        <v>32</v>
      </c>
      <c r="H57">
        <v>0</v>
      </c>
      <c r="K57" s="97">
        <f>COUNTIF(H57:H61,"&gt;0")/COUNT(H57:H61)</f>
        <v>0</v>
      </c>
      <c r="L57" s="15"/>
      <c r="M57">
        <v>0</v>
      </c>
      <c r="O57" s="97">
        <f>COUNTIF(M57:M61,"&gt;0")/COUNT(M57:M61)</f>
        <v>0</v>
      </c>
      <c r="P57">
        <f t="shared" ref="P57:P83" si="9">IF(OR(H57&gt;0, M57&gt;0),1,0)</f>
        <v>0</v>
      </c>
      <c r="Q57" s="97">
        <f>COUNTIF(P57:P61,"&gt;0")/COUNT(P57:P61)</f>
        <v>0</v>
      </c>
      <c r="S57" s="82">
        <v>1</v>
      </c>
      <c r="T57">
        <f t="shared" ref="T57:T83" si="10">IF(S57&gt;0,E57,0)</f>
        <v>3</v>
      </c>
      <c r="Z57" s="82" t="s">
        <v>62</v>
      </c>
    </row>
    <row r="58" spans="1:26">
      <c r="G58" t="s">
        <v>33</v>
      </c>
      <c r="H58">
        <v>0</v>
      </c>
      <c r="K58" s="97"/>
      <c r="L58" s="15"/>
      <c r="M58">
        <v>0</v>
      </c>
      <c r="O58" s="97"/>
      <c r="P58">
        <f t="shared" si="9"/>
        <v>0</v>
      </c>
      <c r="Q58" s="97"/>
      <c r="S58" s="82"/>
      <c r="T58">
        <f t="shared" si="10"/>
        <v>0</v>
      </c>
      <c r="Z58" s="82"/>
    </row>
    <row r="59" spans="1:26">
      <c r="G59" t="s">
        <v>34</v>
      </c>
      <c r="H59">
        <v>0</v>
      </c>
      <c r="K59" s="97"/>
      <c r="L59" s="15"/>
      <c r="M59">
        <v>0</v>
      </c>
      <c r="O59" s="97"/>
      <c r="P59">
        <f t="shared" si="9"/>
        <v>0</v>
      </c>
      <c r="Q59" s="97"/>
      <c r="S59" s="82"/>
      <c r="T59">
        <f t="shared" si="10"/>
        <v>0</v>
      </c>
      <c r="Z59" s="82"/>
    </row>
    <row r="60" spans="1:26">
      <c r="G60" t="s">
        <v>35</v>
      </c>
      <c r="H60">
        <v>0</v>
      </c>
      <c r="K60" s="97"/>
      <c r="L60" s="15"/>
      <c r="M60">
        <v>0</v>
      </c>
      <c r="O60" s="97"/>
      <c r="P60">
        <f t="shared" si="9"/>
        <v>0</v>
      </c>
      <c r="Q60" s="97"/>
      <c r="S60" s="82"/>
      <c r="T60">
        <f t="shared" si="10"/>
        <v>0</v>
      </c>
      <c r="Z60" s="82"/>
    </row>
    <row r="61" spans="1:26">
      <c r="G61" t="s">
        <v>36</v>
      </c>
      <c r="H61">
        <v>0</v>
      </c>
      <c r="K61" s="97"/>
      <c r="L61" s="15"/>
      <c r="M61">
        <v>0</v>
      </c>
      <c r="O61" s="97"/>
      <c r="P61">
        <f t="shared" si="9"/>
        <v>0</v>
      </c>
      <c r="Q61" s="97"/>
      <c r="S61" s="82"/>
      <c r="T61">
        <f t="shared" si="10"/>
        <v>0</v>
      </c>
      <c r="Z61" s="82"/>
    </row>
    <row r="62" spans="1:26" ht="14">
      <c r="D62" t="s">
        <v>77</v>
      </c>
      <c r="E62">
        <v>20</v>
      </c>
      <c r="F62" s="14" t="s">
        <v>291</v>
      </c>
      <c r="G62" t="s">
        <v>32</v>
      </c>
      <c r="H62">
        <v>0</v>
      </c>
      <c r="K62" s="97">
        <f>COUNTIF(H62:H72,"&gt;0")/COUNT(H62:H72)</f>
        <v>9.0909090909090912E-2</v>
      </c>
      <c r="L62" s="15"/>
      <c r="M62">
        <v>2</v>
      </c>
      <c r="O62" s="87">
        <f>COUNTIF(M62:M72,"&gt;0")/COUNT(M62:M72)</f>
        <v>1</v>
      </c>
      <c r="P62">
        <f t="shared" si="9"/>
        <v>1</v>
      </c>
      <c r="Q62" s="97">
        <f>COUNTIF(P62:P72,"&gt;0")/COUNT(P62:P72)</f>
        <v>1</v>
      </c>
      <c r="S62" s="82">
        <v>0</v>
      </c>
      <c r="T62">
        <f t="shared" si="10"/>
        <v>0</v>
      </c>
      <c r="Z62" s="82"/>
    </row>
    <row r="63" spans="1:26">
      <c r="G63" t="s">
        <v>33</v>
      </c>
      <c r="H63">
        <v>0</v>
      </c>
      <c r="K63" s="97"/>
      <c r="L63" s="15"/>
      <c r="M63">
        <v>1</v>
      </c>
      <c r="O63" s="87"/>
      <c r="P63">
        <f t="shared" si="9"/>
        <v>1</v>
      </c>
      <c r="Q63" s="97"/>
      <c r="S63" s="82"/>
      <c r="T63">
        <f t="shared" si="10"/>
        <v>0</v>
      </c>
      <c r="Z63" s="82"/>
    </row>
    <row r="64" spans="1:26">
      <c r="G64" t="s">
        <v>34</v>
      </c>
      <c r="H64">
        <v>0</v>
      </c>
      <c r="K64" s="97"/>
      <c r="L64" s="15"/>
      <c r="M64">
        <v>1</v>
      </c>
      <c r="O64" s="87"/>
      <c r="P64">
        <f t="shared" si="9"/>
        <v>1</v>
      </c>
      <c r="Q64" s="97"/>
      <c r="S64" s="82"/>
      <c r="T64">
        <f t="shared" si="10"/>
        <v>0</v>
      </c>
      <c r="Z64" s="82"/>
    </row>
    <row r="65" spans="4:26">
      <c r="G65" t="s">
        <v>35</v>
      </c>
      <c r="H65">
        <v>0</v>
      </c>
      <c r="K65" s="97"/>
      <c r="L65" s="15"/>
      <c r="M65">
        <v>11</v>
      </c>
      <c r="O65" s="87"/>
      <c r="P65">
        <f t="shared" si="9"/>
        <v>1</v>
      </c>
      <c r="Q65" s="97"/>
      <c r="S65" s="82"/>
      <c r="T65">
        <f t="shared" si="10"/>
        <v>0</v>
      </c>
      <c r="Z65" s="82"/>
    </row>
    <row r="66" spans="4:26">
      <c r="G66" t="s">
        <v>36</v>
      </c>
      <c r="H66">
        <v>0</v>
      </c>
      <c r="K66" s="97"/>
      <c r="L66" s="15"/>
      <c r="M66">
        <v>2</v>
      </c>
      <c r="O66" s="87"/>
      <c r="P66">
        <f t="shared" si="9"/>
        <v>1</v>
      </c>
      <c r="Q66" s="97"/>
      <c r="S66" s="82"/>
      <c r="T66">
        <f t="shared" si="10"/>
        <v>0</v>
      </c>
      <c r="Z66" s="82"/>
    </row>
    <row r="67" spans="4:26">
      <c r="G67" t="s">
        <v>44</v>
      </c>
      <c r="H67">
        <v>1</v>
      </c>
      <c r="K67" s="97"/>
      <c r="L67" s="15"/>
      <c r="M67">
        <v>6</v>
      </c>
      <c r="O67" s="87"/>
      <c r="P67">
        <f t="shared" si="9"/>
        <v>1</v>
      </c>
      <c r="Q67" s="97"/>
      <c r="S67" s="82"/>
      <c r="T67">
        <f t="shared" si="10"/>
        <v>0</v>
      </c>
      <c r="Z67" s="82"/>
    </row>
    <row r="68" spans="4:26">
      <c r="G68" t="s">
        <v>45</v>
      </c>
      <c r="H68">
        <v>0</v>
      </c>
      <c r="K68" s="97"/>
      <c r="L68" s="15"/>
      <c r="M68">
        <v>5</v>
      </c>
      <c r="O68" s="87"/>
      <c r="P68">
        <f t="shared" si="9"/>
        <v>1</v>
      </c>
      <c r="Q68" s="97"/>
      <c r="S68" s="82"/>
      <c r="T68">
        <f t="shared" si="10"/>
        <v>0</v>
      </c>
      <c r="Z68" s="82"/>
    </row>
    <row r="69" spans="4:26">
      <c r="G69" t="s">
        <v>46</v>
      </c>
      <c r="H69">
        <v>0</v>
      </c>
      <c r="K69" s="97"/>
      <c r="L69" s="15"/>
      <c r="M69">
        <v>2</v>
      </c>
      <c r="O69" s="87"/>
      <c r="P69">
        <f t="shared" si="9"/>
        <v>1</v>
      </c>
      <c r="Q69" s="97"/>
      <c r="S69" s="82"/>
      <c r="T69">
        <f t="shared" si="10"/>
        <v>0</v>
      </c>
      <c r="Z69" s="82"/>
    </row>
    <row r="70" spans="4:26">
      <c r="G70" t="s">
        <v>47</v>
      </c>
      <c r="H70">
        <v>0</v>
      </c>
      <c r="K70" s="97"/>
      <c r="L70" s="15"/>
      <c r="M70">
        <v>2</v>
      </c>
      <c r="O70" s="87"/>
      <c r="P70">
        <f t="shared" si="9"/>
        <v>1</v>
      </c>
      <c r="Q70" s="97"/>
      <c r="S70" s="82"/>
      <c r="T70">
        <f t="shared" si="10"/>
        <v>0</v>
      </c>
      <c r="Z70" s="82"/>
    </row>
    <row r="71" spans="4:26">
      <c r="G71" t="s">
        <v>48</v>
      </c>
      <c r="H71">
        <v>0</v>
      </c>
      <c r="K71" s="97"/>
      <c r="L71" s="15"/>
      <c r="M71">
        <v>3</v>
      </c>
      <c r="O71" s="87"/>
      <c r="P71">
        <f t="shared" si="9"/>
        <v>1</v>
      </c>
      <c r="Q71" s="97"/>
      <c r="S71" s="82"/>
      <c r="T71">
        <f t="shared" si="10"/>
        <v>0</v>
      </c>
      <c r="Z71" s="82"/>
    </row>
    <row r="72" spans="4:26">
      <c r="G72" t="s">
        <v>49</v>
      </c>
      <c r="H72">
        <v>0</v>
      </c>
      <c r="K72" s="97"/>
      <c r="L72" s="15"/>
      <c r="M72">
        <v>3</v>
      </c>
      <c r="O72" s="87"/>
      <c r="P72">
        <f t="shared" si="9"/>
        <v>1</v>
      </c>
      <c r="Q72" s="97"/>
      <c r="S72" s="82"/>
      <c r="T72">
        <f t="shared" si="10"/>
        <v>0</v>
      </c>
      <c r="Z72" s="82"/>
    </row>
    <row r="73" spans="4:26" ht="14">
      <c r="D73" t="s">
        <v>80</v>
      </c>
      <c r="E73">
        <v>13</v>
      </c>
      <c r="F73" s="14" t="s">
        <v>292</v>
      </c>
      <c r="G73" t="s">
        <v>32</v>
      </c>
      <c r="H73">
        <v>0</v>
      </c>
      <c r="K73" s="97">
        <f>COUNTIF(H73:H78,"&gt;0")/COUNT(H73:H78)</f>
        <v>0</v>
      </c>
      <c r="L73" s="15"/>
      <c r="M73">
        <v>1</v>
      </c>
      <c r="O73" s="97">
        <f>COUNTIF(M73:M78,"&gt;0")/COUNT(M73:M78)</f>
        <v>1</v>
      </c>
      <c r="P73">
        <f t="shared" si="9"/>
        <v>1</v>
      </c>
      <c r="Q73" s="97">
        <f>COUNTIF(P73:P78,"&gt;0")/COUNT(P73:P78)</f>
        <v>1</v>
      </c>
      <c r="S73" s="82">
        <v>1</v>
      </c>
      <c r="T73">
        <f t="shared" si="10"/>
        <v>13</v>
      </c>
      <c r="Z73" s="82"/>
    </row>
    <row r="74" spans="4:26">
      <c r="G74" t="s">
        <v>33</v>
      </c>
      <c r="H74">
        <v>0</v>
      </c>
      <c r="K74" s="97"/>
      <c r="L74" s="15"/>
      <c r="M74">
        <v>3</v>
      </c>
      <c r="O74" s="97"/>
      <c r="P74">
        <f t="shared" si="9"/>
        <v>1</v>
      </c>
      <c r="Q74" s="97"/>
      <c r="S74" s="82"/>
      <c r="T74">
        <f t="shared" si="10"/>
        <v>0</v>
      </c>
      <c r="Z74" s="82"/>
    </row>
    <row r="75" spans="4:26">
      <c r="G75" t="s">
        <v>34</v>
      </c>
      <c r="H75">
        <v>0</v>
      </c>
      <c r="K75" s="97"/>
      <c r="L75" s="15"/>
      <c r="M75">
        <v>3</v>
      </c>
      <c r="O75" s="97"/>
      <c r="P75">
        <f t="shared" si="9"/>
        <v>1</v>
      </c>
      <c r="Q75" s="97"/>
      <c r="S75" s="82"/>
      <c r="T75">
        <f t="shared" si="10"/>
        <v>0</v>
      </c>
      <c r="Z75" s="82"/>
    </row>
    <row r="76" spans="4:26">
      <c r="G76" t="s">
        <v>35</v>
      </c>
      <c r="H76">
        <v>0</v>
      </c>
      <c r="K76" s="97"/>
      <c r="L76" s="15"/>
      <c r="M76">
        <v>1</v>
      </c>
      <c r="O76" s="97"/>
      <c r="P76">
        <f t="shared" si="9"/>
        <v>1</v>
      </c>
      <c r="Q76" s="97"/>
      <c r="S76" s="82"/>
      <c r="T76">
        <f t="shared" si="10"/>
        <v>0</v>
      </c>
      <c r="Z76" s="82"/>
    </row>
    <row r="77" spans="4:26">
      <c r="G77" t="s">
        <v>36</v>
      </c>
      <c r="H77">
        <v>0</v>
      </c>
      <c r="K77" s="97"/>
      <c r="L77" s="15"/>
      <c r="M77">
        <v>1</v>
      </c>
      <c r="O77" s="97"/>
      <c r="P77">
        <f t="shared" si="9"/>
        <v>1</v>
      </c>
      <c r="Q77" s="97"/>
      <c r="S77" s="82"/>
      <c r="T77">
        <f t="shared" si="10"/>
        <v>0</v>
      </c>
      <c r="Z77" s="82"/>
    </row>
    <row r="78" spans="4:26">
      <c r="G78" t="s">
        <v>44</v>
      </c>
      <c r="H78">
        <v>0</v>
      </c>
      <c r="K78" s="97"/>
      <c r="L78" s="15"/>
      <c r="M78">
        <v>1</v>
      </c>
      <c r="O78" s="97"/>
      <c r="P78">
        <f t="shared" si="9"/>
        <v>1</v>
      </c>
      <c r="Q78" s="97"/>
      <c r="S78" s="82"/>
      <c r="T78">
        <f t="shared" si="10"/>
        <v>0</v>
      </c>
      <c r="Z78" s="82"/>
    </row>
    <row r="79" spans="4:26" ht="14">
      <c r="D79" t="s">
        <v>82</v>
      </c>
      <c r="E79">
        <v>8</v>
      </c>
      <c r="F79" s="14" t="s">
        <v>83</v>
      </c>
      <c r="G79" t="s">
        <v>32</v>
      </c>
      <c r="H79">
        <v>0</v>
      </c>
      <c r="K79" s="97">
        <f>COUNTIF(H79:H83,"&gt;0")/COUNT(H79:H83)</f>
        <v>0</v>
      </c>
      <c r="L79" s="15"/>
      <c r="M79">
        <v>1</v>
      </c>
      <c r="O79" s="97">
        <f>COUNTIF(M79:M83,"&gt;0")/COUNT(M79:M83)</f>
        <v>0.8</v>
      </c>
      <c r="P79">
        <f t="shared" si="9"/>
        <v>1</v>
      </c>
      <c r="Q79" s="97">
        <f>COUNTIF(P79:P83,"&gt;0")/COUNT(P79:P83)</f>
        <v>0.8</v>
      </c>
      <c r="S79" s="82">
        <v>1</v>
      </c>
      <c r="T79">
        <f t="shared" si="10"/>
        <v>8</v>
      </c>
      <c r="Z79" s="82"/>
    </row>
    <row r="80" spans="4:26">
      <c r="G80" t="s">
        <v>33</v>
      </c>
      <c r="H80">
        <v>0</v>
      </c>
      <c r="K80" s="97"/>
      <c r="L80" s="15"/>
      <c r="M80">
        <v>2</v>
      </c>
      <c r="O80" s="97"/>
      <c r="P80">
        <f t="shared" si="9"/>
        <v>1</v>
      </c>
      <c r="Q80" s="97"/>
      <c r="S80" s="82"/>
      <c r="T80">
        <f t="shared" si="10"/>
        <v>0</v>
      </c>
      <c r="Z80" s="82"/>
    </row>
    <row r="81" spans="1:26">
      <c r="G81" t="s">
        <v>34</v>
      </c>
      <c r="H81">
        <v>0</v>
      </c>
      <c r="K81" s="97"/>
      <c r="L81" s="15"/>
      <c r="M81">
        <v>1</v>
      </c>
      <c r="O81" s="97"/>
      <c r="P81">
        <f t="shared" si="9"/>
        <v>1</v>
      </c>
      <c r="Q81" s="97"/>
      <c r="S81" s="82"/>
      <c r="T81">
        <f t="shared" si="10"/>
        <v>0</v>
      </c>
      <c r="Z81" s="82"/>
    </row>
    <row r="82" spans="1:26">
      <c r="G82" t="s">
        <v>35</v>
      </c>
      <c r="H82">
        <v>0</v>
      </c>
      <c r="K82" s="97"/>
      <c r="L82" s="15"/>
      <c r="M82">
        <v>1</v>
      </c>
      <c r="O82" s="97"/>
      <c r="P82">
        <f t="shared" si="9"/>
        <v>1</v>
      </c>
      <c r="Q82" s="97"/>
      <c r="S82" s="82"/>
      <c r="T82">
        <f t="shared" si="10"/>
        <v>0</v>
      </c>
      <c r="Z82" s="82"/>
    </row>
    <row r="83" spans="1:26">
      <c r="G83" t="s">
        <v>36</v>
      </c>
      <c r="H83">
        <v>0</v>
      </c>
      <c r="K83" s="97"/>
      <c r="L83" s="15"/>
      <c r="M83">
        <v>0</v>
      </c>
      <c r="O83" s="97"/>
      <c r="P83">
        <f t="shared" si="9"/>
        <v>0</v>
      </c>
      <c r="Q83" s="97"/>
      <c r="S83" s="82"/>
      <c r="T83">
        <f t="shared" si="10"/>
        <v>0</v>
      </c>
      <c r="Z83" s="82"/>
    </row>
    <row r="84" spans="1:26">
      <c r="E84" s="16">
        <f>SUM(E57:E80)</f>
        <v>44</v>
      </c>
      <c r="H84" s="16">
        <f>SUM(H57:H83)</f>
        <v>1</v>
      </c>
      <c r="J84" s="17" t="s">
        <v>39</v>
      </c>
      <c r="K84" s="19">
        <f>AVERAGEA(K57:K83)</f>
        <v>2.2727272727272728E-2</v>
      </c>
      <c r="L84" s="19">
        <f>SUMPRODUCT(K57:K83, E57:E83) / SUM( E57:E83)</f>
        <v>4.1322314049586778E-2</v>
      </c>
      <c r="M84" s="17">
        <f>SUM(M57:M83)</f>
        <v>53</v>
      </c>
      <c r="N84" s="20"/>
      <c r="O84" s="28">
        <f>AVERAGE(O57:O83)</f>
        <v>0.7</v>
      </c>
      <c r="Q84" s="19">
        <f>AVERAGEA(Q57:Q83)</f>
        <v>0.7</v>
      </c>
      <c r="R84" s="17"/>
      <c r="S84" s="17">
        <f>SUM(S57:S83)/COUNTA(S57:S83)</f>
        <v>0.75</v>
      </c>
      <c r="T84" s="17">
        <f>SUM(T57:T83)</f>
        <v>24</v>
      </c>
      <c r="U84" s="17">
        <f>SUMPRODUCT(S57:S83, E57:E83) / SUM( E57:E83)</f>
        <v>0.54545454545454541</v>
      </c>
      <c r="V84" s="17">
        <v>0</v>
      </c>
      <c r="W84" s="17">
        <f>E84-T84</f>
        <v>20</v>
      </c>
      <c r="X84" s="17">
        <v>0</v>
      </c>
      <c r="Y84" s="17">
        <v>20</v>
      </c>
    </row>
    <row r="85" spans="1:26" ht="30">
      <c r="A85">
        <v>6</v>
      </c>
      <c r="B85" t="s">
        <v>293</v>
      </c>
      <c r="C85" s="26" t="s">
        <v>294</v>
      </c>
      <c r="D85" t="s">
        <v>180</v>
      </c>
      <c r="E85">
        <v>13</v>
      </c>
      <c r="F85" s="14" t="s">
        <v>181</v>
      </c>
      <c r="G85" t="s">
        <v>32</v>
      </c>
      <c r="H85">
        <v>0</v>
      </c>
      <c r="K85" s="97">
        <f>COUNTIF(H85:H91,"&gt;0")/COUNT(H85:H91)</f>
        <v>0</v>
      </c>
      <c r="L85" s="15"/>
      <c r="M85">
        <v>19</v>
      </c>
      <c r="O85" s="97">
        <f>COUNTIF(M85:M91,"&gt;0")/COUNT(M85:M91)</f>
        <v>0.42857142857142855</v>
      </c>
      <c r="P85">
        <f t="shared" ref="P85:P116" si="11">IF(OR(H85&gt;0, M85&gt;0),1,0)</f>
        <v>1</v>
      </c>
      <c r="Q85" s="97">
        <f>COUNTIF(P85:P91,"&gt;0")/COUNT(P85:P91)</f>
        <v>0.42857142857142855</v>
      </c>
      <c r="S85" s="82">
        <v>1</v>
      </c>
      <c r="T85">
        <f t="shared" ref="T85:T116" si="12">IF(S85&gt;0,E85,0)</f>
        <v>13</v>
      </c>
      <c r="Z85" s="82" t="s">
        <v>62</v>
      </c>
    </row>
    <row r="86" spans="1:26">
      <c r="G86" t="s">
        <v>33</v>
      </c>
      <c r="H86">
        <v>0</v>
      </c>
      <c r="K86" s="97"/>
      <c r="L86" s="15"/>
      <c r="M86">
        <v>9</v>
      </c>
      <c r="O86" s="97"/>
      <c r="P86">
        <f t="shared" si="11"/>
        <v>1</v>
      </c>
      <c r="Q86" s="97"/>
      <c r="S86" s="82"/>
      <c r="T86">
        <f t="shared" si="12"/>
        <v>0</v>
      </c>
      <c r="Z86" s="82"/>
    </row>
    <row r="87" spans="1:26">
      <c r="G87" t="s">
        <v>34</v>
      </c>
      <c r="H87">
        <v>0</v>
      </c>
      <c r="K87" s="97"/>
      <c r="L87" s="15"/>
      <c r="M87">
        <v>9</v>
      </c>
      <c r="O87" s="97"/>
      <c r="P87">
        <f t="shared" si="11"/>
        <v>1</v>
      </c>
      <c r="Q87" s="97"/>
      <c r="S87" s="82"/>
      <c r="T87">
        <f t="shared" si="12"/>
        <v>0</v>
      </c>
      <c r="Z87" s="82"/>
    </row>
    <row r="88" spans="1:26">
      <c r="G88" t="s">
        <v>35</v>
      </c>
      <c r="H88">
        <v>0</v>
      </c>
      <c r="K88" s="97"/>
      <c r="L88" s="15"/>
      <c r="M88">
        <v>0</v>
      </c>
      <c r="O88" s="97"/>
      <c r="P88">
        <f t="shared" si="11"/>
        <v>0</v>
      </c>
      <c r="Q88" s="97"/>
      <c r="S88" s="82"/>
      <c r="T88">
        <f t="shared" si="12"/>
        <v>0</v>
      </c>
      <c r="Z88" s="82"/>
    </row>
    <row r="89" spans="1:26">
      <c r="G89" t="s">
        <v>36</v>
      </c>
      <c r="H89">
        <v>0</v>
      </c>
      <c r="K89" s="97"/>
      <c r="L89" s="15"/>
      <c r="M89">
        <v>0</v>
      </c>
      <c r="O89" s="97"/>
      <c r="P89">
        <f t="shared" si="11"/>
        <v>0</v>
      </c>
      <c r="Q89" s="97"/>
      <c r="S89" s="82"/>
      <c r="T89">
        <f t="shared" si="12"/>
        <v>0</v>
      </c>
      <c r="Z89" s="82"/>
    </row>
    <row r="90" spans="1:26">
      <c r="G90" t="s">
        <v>44</v>
      </c>
      <c r="H90">
        <v>0</v>
      </c>
      <c r="K90" s="97"/>
      <c r="L90" s="15"/>
      <c r="M90">
        <v>0</v>
      </c>
      <c r="O90" s="97"/>
      <c r="P90">
        <f t="shared" si="11"/>
        <v>0</v>
      </c>
      <c r="Q90" s="97"/>
      <c r="S90" s="82"/>
      <c r="T90">
        <f t="shared" si="12"/>
        <v>0</v>
      </c>
      <c r="Z90" s="82"/>
    </row>
    <row r="91" spans="1:26">
      <c r="G91" t="s">
        <v>45</v>
      </c>
      <c r="H91">
        <v>0</v>
      </c>
      <c r="K91" s="97"/>
      <c r="L91" s="15"/>
      <c r="M91">
        <v>0</v>
      </c>
      <c r="O91" s="97"/>
      <c r="P91">
        <f t="shared" si="11"/>
        <v>0</v>
      </c>
      <c r="Q91" s="97"/>
      <c r="S91" s="82"/>
      <c r="T91">
        <f t="shared" si="12"/>
        <v>0</v>
      </c>
      <c r="Z91" s="82"/>
    </row>
    <row r="92" spans="1:26" ht="14">
      <c r="D92" t="s">
        <v>97</v>
      </c>
      <c r="E92">
        <v>8</v>
      </c>
      <c r="F92" s="14" t="s">
        <v>190</v>
      </c>
      <c r="G92" t="s">
        <v>32</v>
      </c>
      <c r="H92">
        <v>0</v>
      </c>
      <c r="K92" s="97">
        <f>COUNTIF(H92:H96,"&gt;0")/COUNT(H92:H96)</f>
        <v>0</v>
      </c>
      <c r="L92" s="15"/>
      <c r="M92">
        <v>1</v>
      </c>
      <c r="O92" s="97">
        <f>COUNTIF(M92:M96,"&gt;0")/COUNT(M92:M96)</f>
        <v>1</v>
      </c>
      <c r="P92">
        <f t="shared" si="11"/>
        <v>1</v>
      </c>
      <c r="Q92" s="97">
        <f>COUNTIF(P92:P96,"&gt;0")/COUNT(P92:P96)</f>
        <v>1</v>
      </c>
      <c r="S92" s="82">
        <v>1</v>
      </c>
      <c r="T92">
        <f t="shared" si="12"/>
        <v>8</v>
      </c>
      <c r="Z92" s="82"/>
    </row>
    <row r="93" spans="1:26">
      <c r="G93" t="s">
        <v>33</v>
      </c>
      <c r="H93">
        <v>0</v>
      </c>
      <c r="K93" s="97"/>
      <c r="L93" s="15"/>
      <c r="M93">
        <v>1</v>
      </c>
      <c r="O93" s="97"/>
      <c r="P93">
        <f t="shared" si="11"/>
        <v>1</v>
      </c>
      <c r="Q93" s="97"/>
      <c r="S93" s="82"/>
      <c r="T93">
        <f t="shared" si="12"/>
        <v>0</v>
      </c>
      <c r="Z93" s="82"/>
    </row>
    <row r="94" spans="1:26">
      <c r="G94" t="s">
        <v>34</v>
      </c>
      <c r="H94">
        <v>0</v>
      </c>
      <c r="K94" s="97"/>
      <c r="L94" s="15"/>
      <c r="M94">
        <v>1</v>
      </c>
      <c r="O94" s="97"/>
      <c r="P94">
        <f t="shared" si="11"/>
        <v>1</v>
      </c>
      <c r="Q94" s="97"/>
      <c r="S94" s="82"/>
      <c r="T94">
        <f t="shared" si="12"/>
        <v>0</v>
      </c>
      <c r="Z94" s="82"/>
    </row>
    <row r="95" spans="1:26">
      <c r="G95" t="s">
        <v>35</v>
      </c>
      <c r="H95">
        <v>0</v>
      </c>
      <c r="K95" s="97"/>
      <c r="L95" s="15"/>
      <c r="M95">
        <v>1</v>
      </c>
      <c r="O95" s="97"/>
      <c r="P95">
        <f t="shared" si="11"/>
        <v>1</v>
      </c>
      <c r="Q95" s="97"/>
      <c r="S95" s="82"/>
      <c r="T95">
        <f t="shared" si="12"/>
        <v>0</v>
      </c>
      <c r="Z95" s="82"/>
    </row>
    <row r="96" spans="1:26">
      <c r="G96" t="s">
        <v>36</v>
      </c>
      <c r="H96">
        <v>0</v>
      </c>
      <c r="K96" s="97"/>
      <c r="L96" s="15"/>
      <c r="M96">
        <v>1</v>
      </c>
      <c r="O96" s="97"/>
      <c r="P96">
        <f t="shared" si="11"/>
        <v>1</v>
      </c>
      <c r="Q96" s="97"/>
      <c r="S96" s="82"/>
      <c r="T96">
        <f t="shared" si="12"/>
        <v>0</v>
      </c>
      <c r="Z96" s="82"/>
    </row>
    <row r="97" spans="4:26" ht="14">
      <c r="D97" t="s">
        <v>99</v>
      </c>
      <c r="E97">
        <v>8</v>
      </c>
      <c r="F97" s="14" t="s">
        <v>272</v>
      </c>
      <c r="G97" t="s">
        <v>32</v>
      </c>
      <c r="H97">
        <v>0</v>
      </c>
      <c r="K97" s="97">
        <f>COUNTIF(H97:H103,"&gt;0")/COUNT(H97:H103)</f>
        <v>0</v>
      </c>
      <c r="L97" s="15"/>
      <c r="M97">
        <v>0</v>
      </c>
      <c r="O97" s="97">
        <f>COUNTIF(M97:M103,"&gt;0")/COUNT(M97:M103)</f>
        <v>0</v>
      </c>
      <c r="P97">
        <f t="shared" si="11"/>
        <v>0</v>
      </c>
      <c r="Q97" s="97">
        <f>COUNTIF(P97:P103,"&gt;0")/COUNT(P97:P103)</f>
        <v>0</v>
      </c>
      <c r="S97" s="82">
        <v>1</v>
      </c>
      <c r="T97">
        <f t="shared" si="12"/>
        <v>8</v>
      </c>
      <c r="Z97" s="82"/>
    </row>
    <row r="98" spans="4:26">
      <c r="G98" t="s">
        <v>33</v>
      </c>
      <c r="H98">
        <v>0</v>
      </c>
      <c r="K98" s="97"/>
      <c r="L98" s="15"/>
      <c r="M98">
        <v>0</v>
      </c>
      <c r="O98" s="97"/>
      <c r="P98">
        <f t="shared" si="11"/>
        <v>0</v>
      </c>
      <c r="Q98" s="97"/>
      <c r="S98" s="82"/>
      <c r="T98">
        <f t="shared" si="12"/>
        <v>0</v>
      </c>
      <c r="Z98" s="82"/>
    </row>
    <row r="99" spans="4:26">
      <c r="G99" t="s">
        <v>34</v>
      </c>
      <c r="H99">
        <v>0</v>
      </c>
      <c r="K99" s="97"/>
      <c r="L99" s="15"/>
      <c r="M99">
        <v>0</v>
      </c>
      <c r="O99" s="97"/>
      <c r="P99">
        <f t="shared" si="11"/>
        <v>0</v>
      </c>
      <c r="Q99" s="97"/>
      <c r="S99" s="82"/>
      <c r="T99">
        <f t="shared" si="12"/>
        <v>0</v>
      </c>
      <c r="Z99" s="82"/>
    </row>
    <row r="100" spans="4:26">
      <c r="G100" t="s">
        <v>35</v>
      </c>
      <c r="H100">
        <v>0</v>
      </c>
      <c r="K100" s="97"/>
      <c r="L100" s="15"/>
      <c r="M100">
        <v>0</v>
      </c>
      <c r="O100" s="97"/>
      <c r="P100">
        <f t="shared" si="11"/>
        <v>0</v>
      </c>
      <c r="Q100" s="97"/>
      <c r="S100" s="82"/>
      <c r="T100">
        <f t="shared" si="12"/>
        <v>0</v>
      </c>
      <c r="Z100" s="82"/>
    </row>
    <row r="101" spans="4:26">
      <c r="G101" t="s">
        <v>36</v>
      </c>
      <c r="H101">
        <v>0</v>
      </c>
      <c r="K101" s="97"/>
      <c r="L101" s="15"/>
      <c r="M101">
        <v>0</v>
      </c>
      <c r="O101" s="97"/>
      <c r="P101">
        <f t="shared" si="11"/>
        <v>0</v>
      </c>
      <c r="Q101" s="97"/>
      <c r="S101" s="82"/>
      <c r="T101">
        <f t="shared" si="12"/>
        <v>0</v>
      </c>
      <c r="Z101" s="82"/>
    </row>
    <row r="102" spans="4:26">
      <c r="G102" t="s">
        <v>44</v>
      </c>
      <c r="H102">
        <v>0</v>
      </c>
      <c r="K102" s="97"/>
      <c r="L102" s="15"/>
      <c r="M102">
        <v>0</v>
      </c>
      <c r="O102" s="97"/>
      <c r="P102">
        <f t="shared" si="11"/>
        <v>0</v>
      </c>
      <c r="Q102" s="97"/>
      <c r="S102" s="82"/>
      <c r="T102">
        <f t="shared" si="12"/>
        <v>0</v>
      </c>
      <c r="Z102" s="82"/>
    </row>
    <row r="103" spans="4:26">
      <c r="G103" t="s">
        <v>45</v>
      </c>
      <c r="H103">
        <v>0</v>
      </c>
      <c r="K103" s="97"/>
      <c r="L103" s="15"/>
      <c r="M103">
        <v>0</v>
      </c>
      <c r="O103" s="97"/>
      <c r="P103">
        <f t="shared" si="11"/>
        <v>0</v>
      </c>
      <c r="Q103" s="97"/>
      <c r="S103" s="82"/>
      <c r="T103">
        <f t="shared" si="12"/>
        <v>0</v>
      </c>
      <c r="Z103" s="82"/>
    </row>
    <row r="104" spans="4:26" ht="12.75" customHeight="1">
      <c r="D104" t="s">
        <v>295</v>
      </c>
      <c r="E104">
        <v>8</v>
      </c>
      <c r="F104" s="14" t="s">
        <v>296</v>
      </c>
      <c r="G104" t="s">
        <v>32</v>
      </c>
      <c r="H104">
        <v>0</v>
      </c>
      <c r="K104" s="97">
        <f>COUNTIF(H104:H109,"&gt;0")/COUNT(H104:H109)</f>
        <v>0</v>
      </c>
      <c r="L104" s="15"/>
      <c r="M104">
        <v>3</v>
      </c>
      <c r="N104" s="98" t="s">
        <v>297</v>
      </c>
      <c r="O104" s="100">
        <f>COUNTIF(M104:M109,"&gt;0")/COUNT(M104:M109)</f>
        <v>1</v>
      </c>
      <c r="P104">
        <f t="shared" si="11"/>
        <v>1</v>
      </c>
      <c r="Q104" s="97">
        <f>COUNTIF(P104:P109,"&gt;0")/COUNT(P104:P109)</f>
        <v>1</v>
      </c>
      <c r="S104" s="82">
        <v>1</v>
      </c>
      <c r="T104">
        <f t="shared" si="12"/>
        <v>8</v>
      </c>
      <c r="Z104" s="82"/>
    </row>
    <row r="105" spans="4:26">
      <c r="G105" t="s">
        <v>33</v>
      </c>
      <c r="H105">
        <v>0</v>
      </c>
      <c r="K105" s="97"/>
      <c r="L105" s="15"/>
      <c r="M105">
        <v>1</v>
      </c>
      <c r="N105" s="98"/>
      <c r="O105" s="100"/>
      <c r="P105">
        <f t="shared" si="11"/>
        <v>1</v>
      </c>
      <c r="Q105" s="97"/>
      <c r="S105" s="82"/>
      <c r="T105">
        <f t="shared" si="12"/>
        <v>0</v>
      </c>
      <c r="Z105" s="82"/>
    </row>
    <row r="106" spans="4:26">
      <c r="G106" t="s">
        <v>34</v>
      </c>
      <c r="H106">
        <v>0</v>
      </c>
      <c r="K106" s="97"/>
      <c r="L106" s="15"/>
      <c r="M106">
        <v>1</v>
      </c>
      <c r="N106" s="98"/>
      <c r="O106" s="100"/>
      <c r="P106">
        <f t="shared" si="11"/>
        <v>1</v>
      </c>
      <c r="Q106" s="97"/>
      <c r="S106" s="82"/>
      <c r="T106">
        <f t="shared" si="12"/>
        <v>0</v>
      </c>
      <c r="Z106" s="82"/>
    </row>
    <row r="107" spans="4:26">
      <c r="G107" t="s">
        <v>35</v>
      </c>
      <c r="H107">
        <v>0</v>
      </c>
      <c r="K107" s="97"/>
      <c r="L107" s="15"/>
      <c r="M107">
        <v>1</v>
      </c>
      <c r="N107" s="98"/>
      <c r="O107" s="100"/>
      <c r="P107">
        <f t="shared" si="11"/>
        <v>1</v>
      </c>
      <c r="Q107" s="97"/>
      <c r="S107" s="82"/>
      <c r="T107">
        <f t="shared" si="12"/>
        <v>0</v>
      </c>
      <c r="Z107" s="82"/>
    </row>
    <row r="108" spans="4:26">
      <c r="G108" t="s">
        <v>36</v>
      </c>
      <c r="H108">
        <v>0</v>
      </c>
      <c r="K108" s="97"/>
      <c r="L108" s="15"/>
      <c r="M108">
        <v>1</v>
      </c>
      <c r="N108" s="98"/>
      <c r="O108" s="100"/>
      <c r="P108">
        <f t="shared" si="11"/>
        <v>1</v>
      </c>
      <c r="Q108" s="97"/>
      <c r="S108" s="82"/>
      <c r="T108">
        <f t="shared" si="12"/>
        <v>0</v>
      </c>
      <c r="Z108" s="82"/>
    </row>
    <row r="109" spans="4:26">
      <c r="G109" t="s">
        <v>44</v>
      </c>
      <c r="H109">
        <v>0</v>
      </c>
      <c r="K109" s="97"/>
      <c r="L109" s="15"/>
      <c r="M109">
        <v>1</v>
      </c>
      <c r="N109" s="98"/>
      <c r="O109" s="100"/>
      <c r="P109">
        <f t="shared" si="11"/>
        <v>1</v>
      </c>
      <c r="Q109" s="97"/>
      <c r="S109" s="82"/>
      <c r="T109">
        <f t="shared" si="12"/>
        <v>0</v>
      </c>
      <c r="Z109" s="82"/>
    </row>
    <row r="110" spans="4:26" ht="14">
      <c r="D110" t="s">
        <v>298</v>
      </c>
      <c r="E110">
        <v>3</v>
      </c>
      <c r="F110" s="14" t="s">
        <v>299</v>
      </c>
      <c r="G110" t="s">
        <v>32</v>
      </c>
      <c r="H110">
        <v>0</v>
      </c>
      <c r="K110" s="97">
        <f>COUNTIF(H110:H116,"&gt;0")/COUNT(H110:H116)</f>
        <v>0</v>
      </c>
      <c r="L110" s="15"/>
      <c r="M110">
        <v>2</v>
      </c>
      <c r="O110" s="97">
        <f>COUNTIF(M110:M116,"&gt;0")/COUNT(M110:M116)</f>
        <v>1</v>
      </c>
      <c r="P110">
        <f t="shared" si="11"/>
        <v>1</v>
      </c>
      <c r="Q110" s="97">
        <f>COUNTIF(P110:P116,"&gt;0")/COUNT(P110:P116)</f>
        <v>1</v>
      </c>
      <c r="S110" s="82">
        <v>1</v>
      </c>
      <c r="T110">
        <f t="shared" si="12"/>
        <v>3</v>
      </c>
      <c r="Z110" s="82"/>
    </row>
    <row r="111" spans="4:26">
      <c r="G111" t="s">
        <v>33</v>
      </c>
      <c r="H111">
        <v>0</v>
      </c>
      <c r="K111" s="97"/>
      <c r="L111" s="15"/>
      <c r="M111">
        <v>2</v>
      </c>
      <c r="O111" s="97"/>
      <c r="P111">
        <f t="shared" si="11"/>
        <v>1</v>
      </c>
      <c r="Q111" s="97"/>
      <c r="S111" s="82"/>
      <c r="T111">
        <f t="shared" si="12"/>
        <v>0</v>
      </c>
      <c r="Z111" s="82"/>
    </row>
    <row r="112" spans="4:26">
      <c r="G112" t="s">
        <v>34</v>
      </c>
      <c r="H112">
        <v>0</v>
      </c>
      <c r="K112" s="97"/>
      <c r="L112" s="15"/>
      <c r="M112">
        <v>1</v>
      </c>
      <c r="O112" s="97"/>
      <c r="P112">
        <f t="shared" si="11"/>
        <v>1</v>
      </c>
      <c r="Q112" s="97"/>
      <c r="S112" s="82"/>
      <c r="T112">
        <f t="shared" si="12"/>
        <v>0</v>
      </c>
      <c r="Z112" s="82"/>
    </row>
    <row r="113" spans="3:26">
      <c r="G113" t="s">
        <v>35</v>
      </c>
      <c r="H113">
        <v>0</v>
      </c>
      <c r="K113" s="97"/>
      <c r="L113" s="15"/>
      <c r="M113">
        <v>1</v>
      </c>
      <c r="O113" s="97"/>
      <c r="P113">
        <f t="shared" si="11"/>
        <v>1</v>
      </c>
      <c r="Q113" s="97"/>
      <c r="S113" s="82"/>
      <c r="T113">
        <f t="shared" si="12"/>
        <v>0</v>
      </c>
      <c r="Z113" s="82"/>
    </row>
    <row r="114" spans="3:26">
      <c r="G114" t="s">
        <v>36</v>
      </c>
      <c r="H114">
        <v>0</v>
      </c>
      <c r="K114" s="97"/>
      <c r="L114" s="15"/>
      <c r="M114">
        <v>1</v>
      </c>
      <c r="O114" s="97"/>
      <c r="P114">
        <f t="shared" si="11"/>
        <v>1</v>
      </c>
      <c r="Q114" s="97"/>
      <c r="S114" s="82"/>
      <c r="T114">
        <f t="shared" si="12"/>
        <v>0</v>
      </c>
      <c r="Z114" s="82"/>
    </row>
    <row r="115" spans="3:26">
      <c r="G115" t="s">
        <v>44</v>
      </c>
      <c r="H115">
        <v>0</v>
      </c>
      <c r="K115" s="97"/>
      <c r="L115" s="15"/>
      <c r="M115">
        <v>1</v>
      </c>
      <c r="O115" s="97"/>
      <c r="P115">
        <f t="shared" si="11"/>
        <v>1</v>
      </c>
      <c r="Q115" s="97"/>
      <c r="S115" s="82"/>
      <c r="T115">
        <f t="shared" si="12"/>
        <v>0</v>
      </c>
      <c r="Z115" s="82"/>
    </row>
    <row r="116" spans="3:26">
      <c r="G116" t="s">
        <v>45</v>
      </c>
      <c r="H116">
        <v>0</v>
      </c>
      <c r="K116" s="97"/>
      <c r="L116" s="15"/>
      <c r="M116">
        <v>1</v>
      </c>
      <c r="O116" s="97"/>
      <c r="P116">
        <f t="shared" si="11"/>
        <v>1</v>
      </c>
      <c r="Q116" s="97"/>
      <c r="S116" s="82"/>
      <c r="T116">
        <f t="shared" si="12"/>
        <v>0</v>
      </c>
      <c r="Z116" s="82"/>
    </row>
    <row r="117" spans="3:26" ht="14">
      <c r="D117" t="s">
        <v>300</v>
      </c>
      <c r="E117">
        <v>5</v>
      </c>
      <c r="F117" s="14" t="s">
        <v>301</v>
      </c>
      <c r="G117" t="s">
        <v>32</v>
      </c>
      <c r="H117">
        <v>1</v>
      </c>
      <c r="K117" s="97">
        <f>COUNTIF(H117:H122,"&gt;0")/COUNT(H117:H122)</f>
        <v>0.16666666666666666</v>
      </c>
      <c r="L117" s="15"/>
      <c r="M117">
        <v>0</v>
      </c>
      <c r="O117" s="97">
        <f>COUNTIF(M117:M122,"&gt;0")/COUNT(M117:M122)</f>
        <v>0</v>
      </c>
      <c r="P117">
        <f t="shared" ref="P117:P137" si="13">IF(OR(H117&gt;0, M117&gt;0),1,0)</f>
        <v>1</v>
      </c>
      <c r="Q117" s="97">
        <f>COUNTIF(P117:P122,"&gt;0")/COUNT(P117:P122)</f>
        <v>0.16666666666666666</v>
      </c>
      <c r="S117" s="82">
        <v>1</v>
      </c>
      <c r="T117">
        <f t="shared" ref="T117:T137" si="14">IF(S117&gt;0,E117,0)</f>
        <v>5</v>
      </c>
      <c r="Z117" s="82"/>
    </row>
    <row r="118" spans="3:26">
      <c r="G118" t="s">
        <v>34</v>
      </c>
      <c r="H118">
        <v>0</v>
      </c>
      <c r="K118" s="97"/>
      <c r="L118" s="15"/>
      <c r="M118">
        <v>0</v>
      </c>
      <c r="O118" s="97"/>
      <c r="P118">
        <f t="shared" si="13"/>
        <v>0</v>
      </c>
      <c r="Q118" s="97"/>
      <c r="S118" s="82"/>
      <c r="T118">
        <f t="shared" si="14"/>
        <v>0</v>
      </c>
      <c r="Z118" s="82"/>
    </row>
    <row r="119" spans="3:26">
      <c r="G119" t="s">
        <v>35</v>
      </c>
      <c r="H119">
        <v>0</v>
      </c>
      <c r="K119" s="97"/>
      <c r="L119" s="15"/>
      <c r="M119">
        <v>0</v>
      </c>
      <c r="O119" s="97"/>
      <c r="P119">
        <f t="shared" si="13"/>
        <v>0</v>
      </c>
      <c r="Q119" s="97"/>
      <c r="S119" s="82"/>
      <c r="T119">
        <f t="shared" si="14"/>
        <v>0</v>
      </c>
      <c r="Z119" s="82"/>
    </row>
    <row r="120" spans="3:26">
      <c r="G120" t="s">
        <v>36</v>
      </c>
      <c r="H120">
        <v>0</v>
      </c>
      <c r="K120" s="97"/>
      <c r="L120" s="15"/>
      <c r="M120">
        <v>0</v>
      </c>
      <c r="O120" s="97"/>
      <c r="P120">
        <f t="shared" si="13"/>
        <v>0</v>
      </c>
      <c r="Q120" s="97"/>
      <c r="S120" s="82"/>
      <c r="T120">
        <f t="shared" si="14"/>
        <v>0</v>
      </c>
      <c r="Z120" s="82"/>
    </row>
    <row r="121" spans="3:26">
      <c r="G121" t="s">
        <v>44</v>
      </c>
      <c r="H121">
        <v>0</v>
      </c>
      <c r="K121" s="97"/>
      <c r="L121" s="15"/>
      <c r="M121">
        <v>0</v>
      </c>
      <c r="O121" s="97"/>
      <c r="P121">
        <f t="shared" si="13"/>
        <v>0</v>
      </c>
      <c r="Q121" s="97"/>
      <c r="S121" s="82"/>
      <c r="T121">
        <f t="shared" si="14"/>
        <v>0</v>
      </c>
      <c r="Z121" s="82"/>
    </row>
    <row r="122" spans="3:26">
      <c r="G122" t="s">
        <v>45</v>
      </c>
      <c r="H122">
        <v>0</v>
      </c>
      <c r="K122" s="97"/>
      <c r="L122" s="15"/>
      <c r="M122">
        <v>0</v>
      </c>
      <c r="O122" s="97"/>
      <c r="P122">
        <f t="shared" si="13"/>
        <v>0</v>
      </c>
      <c r="Q122" s="97"/>
      <c r="S122" s="82"/>
      <c r="T122">
        <f t="shared" si="14"/>
        <v>0</v>
      </c>
      <c r="Z122" s="82"/>
    </row>
    <row r="123" spans="3:26" ht="14">
      <c r="D123" t="s">
        <v>302</v>
      </c>
      <c r="E123">
        <v>5</v>
      </c>
      <c r="F123" s="14" t="s">
        <v>303</v>
      </c>
      <c r="G123" t="s">
        <v>32</v>
      </c>
      <c r="H123">
        <v>0</v>
      </c>
      <c r="K123" s="97">
        <f>COUNTIF(H123:H125,"&gt;0")/COUNT(H123:H125)</f>
        <v>0</v>
      </c>
      <c r="L123" s="15"/>
      <c r="M123">
        <v>1</v>
      </c>
      <c r="O123" s="97">
        <f>COUNTIF(M123:M125,"&gt;0")/COUNT(M123:M125)</f>
        <v>1</v>
      </c>
      <c r="P123">
        <f t="shared" si="13"/>
        <v>1</v>
      </c>
      <c r="Q123" s="97">
        <f>COUNTIF(P123:P125,"&gt;0")/COUNT(P123:P125)</f>
        <v>1</v>
      </c>
      <c r="S123" s="82">
        <v>1</v>
      </c>
      <c r="T123">
        <f t="shared" si="14"/>
        <v>5</v>
      </c>
      <c r="Z123" s="82"/>
    </row>
    <row r="124" spans="3:26">
      <c r="G124" t="s">
        <v>33</v>
      </c>
      <c r="H124">
        <v>0</v>
      </c>
      <c r="K124" s="97"/>
      <c r="L124" s="15"/>
      <c r="M124">
        <v>1</v>
      </c>
      <c r="O124" s="97"/>
      <c r="P124">
        <f t="shared" si="13"/>
        <v>1</v>
      </c>
      <c r="Q124" s="97"/>
      <c r="S124" s="82"/>
      <c r="T124">
        <f t="shared" si="14"/>
        <v>0</v>
      </c>
      <c r="Z124" s="82"/>
    </row>
    <row r="125" spans="3:26">
      <c r="G125" t="s">
        <v>34</v>
      </c>
      <c r="H125">
        <v>0</v>
      </c>
      <c r="K125" s="97"/>
      <c r="L125" s="15"/>
      <c r="M125">
        <v>1</v>
      </c>
      <c r="O125" s="97"/>
      <c r="P125">
        <f t="shared" si="13"/>
        <v>1</v>
      </c>
      <c r="Q125" s="97"/>
      <c r="S125" s="82"/>
      <c r="T125">
        <f t="shared" si="14"/>
        <v>0</v>
      </c>
      <c r="Z125" s="82"/>
    </row>
    <row r="126" spans="3:26" ht="14">
      <c r="C126" s="26"/>
      <c r="D126" t="s">
        <v>93</v>
      </c>
      <c r="E126">
        <v>8</v>
      </c>
      <c r="F126" s="14" t="s">
        <v>94</v>
      </c>
      <c r="G126" t="s">
        <v>32</v>
      </c>
      <c r="H126">
        <v>0</v>
      </c>
      <c r="K126" s="99">
        <f>COUNTIF(H126:H131,"&gt;0")/COUNT(H126:H131)</f>
        <v>0</v>
      </c>
      <c r="L126" s="24"/>
      <c r="M126">
        <v>1</v>
      </c>
      <c r="O126" s="97">
        <f>COUNTIF(M126:M131,"&gt;0")/COUNT(M126:M131)</f>
        <v>1</v>
      </c>
      <c r="P126">
        <f t="shared" si="13"/>
        <v>1</v>
      </c>
      <c r="Q126" s="99">
        <f>COUNTIF(P126:P131,"&gt;0")/COUNT(P126:P131)</f>
        <v>1</v>
      </c>
      <c r="S126" s="85">
        <v>0</v>
      </c>
      <c r="T126">
        <f t="shared" si="14"/>
        <v>0</v>
      </c>
      <c r="U126" s="10"/>
      <c r="V126" s="10"/>
      <c r="W126" s="10"/>
      <c r="X126" s="10"/>
      <c r="Y126" s="10"/>
      <c r="Z126" s="82"/>
    </row>
    <row r="127" spans="3:26">
      <c r="G127" t="s">
        <v>33</v>
      </c>
      <c r="H127">
        <v>0</v>
      </c>
      <c r="K127" s="99"/>
      <c r="L127" s="24"/>
      <c r="M127">
        <v>1</v>
      </c>
      <c r="O127" s="97"/>
      <c r="P127">
        <f t="shared" si="13"/>
        <v>1</v>
      </c>
      <c r="Q127" s="99"/>
      <c r="S127" s="85"/>
      <c r="T127">
        <f t="shared" si="14"/>
        <v>0</v>
      </c>
      <c r="U127" s="10"/>
      <c r="V127" s="10"/>
      <c r="W127" s="10"/>
      <c r="X127" s="10"/>
      <c r="Y127" s="10"/>
      <c r="Z127" s="82"/>
    </row>
    <row r="128" spans="3:26">
      <c r="G128" t="s">
        <v>34</v>
      </c>
      <c r="H128">
        <v>0</v>
      </c>
      <c r="K128" s="99"/>
      <c r="L128" s="24"/>
      <c r="M128">
        <v>1</v>
      </c>
      <c r="O128" s="97"/>
      <c r="P128">
        <f t="shared" si="13"/>
        <v>1</v>
      </c>
      <c r="Q128" s="99"/>
      <c r="S128" s="85"/>
      <c r="T128">
        <f t="shared" si="14"/>
        <v>0</v>
      </c>
      <c r="U128" s="10"/>
      <c r="V128" s="10"/>
      <c r="W128" s="10"/>
      <c r="X128" s="10"/>
      <c r="Y128" s="10"/>
      <c r="Z128" s="82"/>
    </row>
    <row r="129" spans="4:26">
      <c r="G129" t="s">
        <v>35</v>
      </c>
      <c r="H129">
        <v>0</v>
      </c>
      <c r="K129" s="99"/>
      <c r="L129" s="24"/>
      <c r="M129">
        <v>1</v>
      </c>
      <c r="O129" s="97"/>
      <c r="P129">
        <f t="shared" si="13"/>
        <v>1</v>
      </c>
      <c r="Q129" s="99"/>
      <c r="S129" s="85"/>
      <c r="T129">
        <f t="shared" si="14"/>
        <v>0</v>
      </c>
      <c r="U129" s="10"/>
      <c r="V129" s="10"/>
      <c r="W129" s="10"/>
      <c r="X129" s="10"/>
      <c r="Y129" s="10"/>
      <c r="Z129" s="82"/>
    </row>
    <row r="130" spans="4:26">
      <c r="G130" t="s">
        <v>36</v>
      </c>
      <c r="H130">
        <v>0</v>
      </c>
      <c r="K130" s="99"/>
      <c r="L130" s="24"/>
      <c r="M130">
        <v>1</v>
      </c>
      <c r="O130" s="97"/>
      <c r="P130">
        <f t="shared" si="13"/>
        <v>1</v>
      </c>
      <c r="Q130" s="99"/>
      <c r="S130" s="85"/>
      <c r="T130">
        <f t="shared" si="14"/>
        <v>0</v>
      </c>
      <c r="U130" s="10"/>
      <c r="V130" s="10"/>
      <c r="W130" s="10"/>
      <c r="X130" s="10"/>
      <c r="Y130" s="10"/>
      <c r="Z130" s="82"/>
    </row>
    <row r="131" spans="4:26">
      <c r="G131" t="s">
        <v>44</v>
      </c>
      <c r="H131">
        <v>0</v>
      </c>
      <c r="K131" s="99"/>
      <c r="L131" s="24"/>
      <c r="M131">
        <v>1</v>
      </c>
      <c r="O131" s="97"/>
      <c r="P131">
        <f t="shared" si="13"/>
        <v>1</v>
      </c>
      <c r="Q131" s="99"/>
      <c r="S131" s="85"/>
      <c r="T131">
        <f t="shared" si="14"/>
        <v>0</v>
      </c>
      <c r="U131" s="10"/>
      <c r="V131" s="10"/>
      <c r="W131" s="10"/>
      <c r="X131" s="10"/>
      <c r="Y131" s="10"/>
      <c r="Z131" s="82"/>
    </row>
    <row r="132" spans="4:26" ht="14">
      <c r="D132" t="s">
        <v>95</v>
      </c>
      <c r="E132">
        <v>8</v>
      </c>
      <c r="F132" s="14" t="s">
        <v>96</v>
      </c>
      <c r="G132" t="s">
        <v>32</v>
      </c>
      <c r="H132">
        <v>3</v>
      </c>
      <c r="K132" s="99">
        <f>COUNTIF(H132:H137,"&gt;0")/COUNT(H132:H137)</f>
        <v>0.16666666666666666</v>
      </c>
      <c r="L132" s="24"/>
      <c r="M132">
        <v>3</v>
      </c>
      <c r="O132" s="97">
        <f>COUNTIF(M132:M137,"&gt;0")/COUNT(M132:M137)</f>
        <v>1</v>
      </c>
      <c r="P132">
        <f t="shared" si="13"/>
        <v>1</v>
      </c>
      <c r="Q132" s="99">
        <f>COUNTIF(P132:P137,"&gt;0")/COUNT(P132:P137)</f>
        <v>1</v>
      </c>
      <c r="S132" s="85">
        <v>0</v>
      </c>
      <c r="T132">
        <f t="shared" si="14"/>
        <v>0</v>
      </c>
      <c r="U132" s="10"/>
      <c r="V132" s="10"/>
      <c r="W132" s="10"/>
      <c r="X132" s="10"/>
      <c r="Y132" s="10"/>
      <c r="Z132" s="82"/>
    </row>
    <row r="133" spans="4:26">
      <c r="F133" s="14"/>
      <c r="G133" t="s">
        <v>33</v>
      </c>
      <c r="H133">
        <v>0</v>
      </c>
      <c r="K133" s="99"/>
      <c r="L133" s="24"/>
      <c r="M133">
        <v>4</v>
      </c>
      <c r="O133" s="97"/>
      <c r="P133">
        <f t="shared" si="13"/>
        <v>1</v>
      </c>
      <c r="Q133" s="99"/>
      <c r="S133" s="85"/>
      <c r="T133">
        <f t="shared" si="14"/>
        <v>0</v>
      </c>
      <c r="U133" s="10"/>
      <c r="V133" s="10"/>
      <c r="W133" s="10"/>
      <c r="X133" s="10"/>
      <c r="Y133" s="10"/>
      <c r="Z133" s="82"/>
    </row>
    <row r="134" spans="4:26">
      <c r="G134" t="s">
        <v>34</v>
      </c>
      <c r="H134">
        <v>0</v>
      </c>
      <c r="K134" s="99"/>
      <c r="L134" s="24"/>
      <c r="M134">
        <v>1</v>
      </c>
      <c r="O134" s="97"/>
      <c r="P134">
        <f t="shared" si="13"/>
        <v>1</v>
      </c>
      <c r="Q134" s="99"/>
      <c r="S134" s="85"/>
      <c r="T134">
        <f t="shared" si="14"/>
        <v>0</v>
      </c>
      <c r="U134" s="10"/>
      <c r="V134" s="10"/>
      <c r="W134" s="10"/>
      <c r="X134" s="10"/>
      <c r="Y134" s="10"/>
      <c r="Z134" s="82"/>
    </row>
    <row r="135" spans="4:26">
      <c r="G135" t="s">
        <v>35</v>
      </c>
      <c r="H135">
        <v>0</v>
      </c>
      <c r="K135" s="99"/>
      <c r="L135" s="24"/>
      <c r="M135">
        <v>3</v>
      </c>
      <c r="O135" s="97"/>
      <c r="P135">
        <f t="shared" si="13"/>
        <v>1</v>
      </c>
      <c r="Q135" s="99"/>
      <c r="S135" s="85"/>
      <c r="T135">
        <f t="shared" si="14"/>
        <v>0</v>
      </c>
      <c r="U135" s="10"/>
      <c r="V135" s="10"/>
      <c r="W135" s="10"/>
      <c r="X135" s="10"/>
      <c r="Y135" s="10"/>
      <c r="Z135" s="82"/>
    </row>
    <row r="136" spans="4:26">
      <c r="G136" t="s">
        <v>36</v>
      </c>
      <c r="H136">
        <v>0</v>
      </c>
      <c r="K136" s="99"/>
      <c r="L136" s="24"/>
      <c r="M136">
        <v>2</v>
      </c>
      <c r="O136" s="97"/>
      <c r="P136">
        <f t="shared" si="13"/>
        <v>1</v>
      </c>
      <c r="Q136" s="99"/>
      <c r="S136" s="85"/>
      <c r="T136">
        <f t="shared" si="14"/>
        <v>0</v>
      </c>
      <c r="U136" s="10"/>
      <c r="V136" s="10"/>
      <c r="W136" s="10"/>
      <c r="X136" s="10"/>
      <c r="Y136" s="10"/>
      <c r="Z136" s="82"/>
    </row>
    <row r="137" spans="4:26">
      <c r="G137" t="s">
        <v>44</v>
      </c>
      <c r="H137">
        <v>0</v>
      </c>
      <c r="K137" s="99"/>
      <c r="L137" s="24"/>
      <c r="M137">
        <v>1</v>
      </c>
      <c r="O137" s="97"/>
      <c r="P137">
        <f t="shared" si="13"/>
        <v>1</v>
      </c>
      <c r="Q137" s="99"/>
      <c r="S137" s="85"/>
      <c r="T137">
        <f t="shared" si="14"/>
        <v>0</v>
      </c>
      <c r="U137" s="10"/>
      <c r="V137" s="10"/>
      <c r="W137" s="10"/>
      <c r="X137" s="10"/>
      <c r="Y137" s="10"/>
      <c r="Z137" s="82"/>
    </row>
    <row r="138" spans="4:26">
      <c r="E138" s="16">
        <f>SUM(E85:E137)</f>
        <v>66</v>
      </c>
      <c r="F138" s="14"/>
      <c r="H138" s="16">
        <f>SUM(H85:H137)</f>
        <v>4</v>
      </c>
      <c r="J138" s="17" t="s">
        <v>39</v>
      </c>
      <c r="K138" s="19">
        <f>AVERAGEA(K85:K137)</f>
        <v>3.7037037037037035E-2</v>
      </c>
      <c r="L138" s="19">
        <f>SUMPRODUCT(K85:K137, E85:E137) / SUM( E85:E137)</f>
        <v>3.2828282828282825E-2</v>
      </c>
      <c r="M138" s="17">
        <f>SUM(M85:M137)</f>
        <v>82</v>
      </c>
      <c r="N138" s="20"/>
      <c r="O138" s="28">
        <f>AVERAGE(O85:O137)</f>
        <v>0.7142857142857143</v>
      </c>
      <c r="P138" s="16"/>
      <c r="Q138" s="28">
        <f>AVERAGEA(Q85:Q137)</f>
        <v>0.73280423280423279</v>
      </c>
      <c r="R138" s="17"/>
      <c r="S138" s="17">
        <f>SUM(S85:S137)/COUNTA(S85:S137)</f>
        <v>0.77777777777777779</v>
      </c>
      <c r="T138" s="17">
        <f>SUM(T85:T137)</f>
        <v>50</v>
      </c>
      <c r="U138" s="17">
        <f>SUMPRODUCT(S85:S137, E85:E137) / SUM( E85:E137)</f>
        <v>0.75757575757575757</v>
      </c>
      <c r="V138" s="17">
        <v>0</v>
      </c>
      <c r="W138" s="17">
        <f>E138-T138</f>
        <v>16</v>
      </c>
      <c r="X138" s="17">
        <v>0</v>
      </c>
      <c r="Y138" s="17">
        <v>0</v>
      </c>
    </row>
    <row r="139" spans="4:26">
      <c r="K139" s="15"/>
      <c r="L139" s="15"/>
      <c r="O139" s="15"/>
      <c r="Q139" s="15"/>
    </row>
    <row r="140" spans="4:26">
      <c r="K140" s="15"/>
      <c r="L140" s="15"/>
      <c r="O140" s="15"/>
      <c r="Q140" s="15"/>
    </row>
    <row r="141" spans="4:26">
      <c r="K141" s="15"/>
      <c r="L141" s="15"/>
      <c r="O141" s="15"/>
      <c r="Q141" s="15"/>
    </row>
    <row r="142" spans="4:26">
      <c r="K142" s="15"/>
      <c r="L142" s="15"/>
      <c r="O142" s="15"/>
      <c r="Q142" s="15"/>
    </row>
    <row r="143" spans="4:26">
      <c r="K143" s="15"/>
      <c r="L143" s="15"/>
      <c r="O143" s="15"/>
      <c r="Q143" s="15"/>
    </row>
    <row r="144" spans="4:26">
      <c r="K144" s="15"/>
      <c r="L144" s="15"/>
      <c r="O144" s="15"/>
      <c r="Q144" s="15"/>
    </row>
    <row r="145" spans="6:17">
      <c r="F145" s="14"/>
      <c r="K145" s="97"/>
      <c r="L145" s="15"/>
      <c r="N145" s="98"/>
      <c r="O145" s="41"/>
      <c r="Q145" s="41"/>
    </row>
    <row r="146" spans="6:17">
      <c r="K146" s="97"/>
      <c r="L146" s="15"/>
      <c r="N146" s="98"/>
      <c r="O146" s="41"/>
      <c r="Q146" s="41"/>
    </row>
    <row r="147" spans="6:17">
      <c r="K147" s="97"/>
      <c r="L147" s="15"/>
      <c r="N147" s="98"/>
      <c r="O147" s="41"/>
      <c r="Q147" s="41"/>
    </row>
    <row r="148" spans="6:17">
      <c r="K148" s="97"/>
      <c r="L148" s="15"/>
      <c r="N148" s="98"/>
      <c r="O148" s="41"/>
      <c r="Q148" s="41"/>
    </row>
    <row r="149" spans="6:17">
      <c r="K149" s="97"/>
      <c r="L149" s="15"/>
      <c r="N149" s="98"/>
      <c r="O149" s="14"/>
      <c r="Q149" s="14"/>
    </row>
    <row r="150" spans="6:17">
      <c r="K150" s="97"/>
      <c r="L150" s="15"/>
      <c r="N150" s="98"/>
      <c r="O150" s="14"/>
      <c r="Q150" s="14"/>
    </row>
  </sheetData>
  <mergeCells count="92">
    <mergeCell ref="Z2:Z8"/>
    <mergeCell ref="Z10:Z15"/>
    <mergeCell ref="K17:K22"/>
    <mergeCell ref="O17:O22"/>
    <mergeCell ref="Q17:Q22"/>
    <mergeCell ref="S17:S22"/>
    <mergeCell ref="Z17:Z55"/>
    <mergeCell ref="K23:K26"/>
    <mergeCell ref="O23:O26"/>
    <mergeCell ref="Q23:Q26"/>
    <mergeCell ref="S23:S26"/>
    <mergeCell ref="K27:K30"/>
    <mergeCell ref="O27:O30"/>
    <mergeCell ref="Q27:Q30"/>
    <mergeCell ref="S27:S30"/>
    <mergeCell ref="K32:K37"/>
    <mergeCell ref="O32:O37"/>
    <mergeCell ref="Q32:Q37"/>
    <mergeCell ref="S32:S37"/>
    <mergeCell ref="K38:K40"/>
    <mergeCell ref="O38:O40"/>
    <mergeCell ref="Q38:Q40"/>
    <mergeCell ref="S38:S40"/>
    <mergeCell ref="K41:K46"/>
    <mergeCell ref="O41:O46"/>
    <mergeCell ref="Q41:Q46"/>
    <mergeCell ref="S41:S46"/>
    <mergeCell ref="K47:K50"/>
    <mergeCell ref="O47:O50"/>
    <mergeCell ref="Q47:Q50"/>
    <mergeCell ref="S47:S50"/>
    <mergeCell ref="K51:K55"/>
    <mergeCell ref="O51:O55"/>
    <mergeCell ref="Q51:Q55"/>
    <mergeCell ref="S51:S55"/>
    <mergeCell ref="K57:K61"/>
    <mergeCell ref="O57:O61"/>
    <mergeCell ref="Q57:Q61"/>
    <mergeCell ref="S57:S61"/>
    <mergeCell ref="Z57:Z83"/>
    <mergeCell ref="K62:K72"/>
    <mergeCell ref="O62:O72"/>
    <mergeCell ref="Q62:Q72"/>
    <mergeCell ref="S62:S72"/>
    <mergeCell ref="K73:K78"/>
    <mergeCell ref="O73:O78"/>
    <mergeCell ref="Q73:Q78"/>
    <mergeCell ref="S73:S78"/>
    <mergeCell ref="K79:K83"/>
    <mergeCell ref="O79:O83"/>
    <mergeCell ref="Q79:Q83"/>
    <mergeCell ref="S79:S83"/>
    <mergeCell ref="K85:K91"/>
    <mergeCell ref="O85:O91"/>
    <mergeCell ref="Q85:Q91"/>
    <mergeCell ref="S85:S91"/>
    <mergeCell ref="Z85:Z137"/>
    <mergeCell ref="K92:K96"/>
    <mergeCell ref="O92:O96"/>
    <mergeCell ref="Q92:Q96"/>
    <mergeCell ref="S92:S96"/>
    <mergeCell ref="K97:K103"/>
    <mergeCell ref="O97:O103"/>
    <mergeCell ref="Q97:Q103"/>
    <mergeCell ref="S97:S103"/>
    <mergeCell ref="K104:K109"/>
    <mergeCell ref="N104:N109"/>
    <mergeCell ref="O104:O109"/>
    <mergeCell ref="Q104:Q109"/>
    <mergeCell ref="S104:S109"/>
    <mergeCell ref="K110:K116"/>
    <mergeCell ref="O110:O116"/>
    <mergeCell ref="Q110:Q116"/>
    <mergeCell ref="S110:S116"/>
    <mergeCell ref="K117:K122"/>
    <mergeCell ref="O117:O122"/>
    <mergeCell ref="Q117:Q122"/>
    <mergeCell ref="S117:S122"/>
    <mergeCell ref="K123:K125"/>
    <mergeCell ref="O123:O125"/>
    <mergeCell ref="Q123:Q125"/>
    <mergeCell ref="S123:S125"/>
    <mergeCell ref="S126:S131"/>
    <mergeCell ref="K132:K137"/>
    <mergeCell ref="O132:O137"/>
    <mergeCell ref="Q132:Q137"/>
    <mergeCell ref="S132:S137"/>
    <mergeCell ref="K145:K150"/>
    <mergeCell ref="N145:N150"/>
    <mergeCell ref="K126:K131"/>
    <mergeCell ref="O126:O131"/>
    <mergeCell ref="Q126:Q131"/>
  </mergeCells>
  <pageMargins left="0.78749999999999998" right="0.78749999999999998" top="1.05277777777778" bottom="1.05277777777778" header="0.78749999999999998" footer="0.78749999999999998"/>
  <pageSetup paperSize="9" orientation="portrait" horizontalDpi="300" verticalDpi="300"/>
  <headerFooter>
    <oddHeader>&amp;C&amp;"Times New Roman,Regular"&amp;12&amp;A</oddHeader>
    <oddFooter>&amp;C&amp;"Times New Roman,Regular"&amp;12Page &amp;P</oddFooter>
  </headerFooter>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176"/>
  <sheetViews>
    <sheetView topLeftCell="B1" zoomScale="85" zoomScaleNormal="85" workbookViewId="0">
      <pane ySplit="1" topLeftCell="A122" activePane="bottomLeft" state="frozen"/>
      <selection activeCell="B1" sqref="B1"/>
      <selection pane="bottomLeft" activeCell="M164" sqref="M164"/>
    </sheetView>
  </sheetViews>
  <sheetFormatPr baseColWidth="10" defaultColWidth="12.6640625" defaultRowHeight="13"/>
  <cols>
    <col min="2" max="2" width="15.33203125" customWidth="1"/>
    <col min="3" max="3" width="14.33203125" customWidth="1"/>
    <col min="5" max="5" width="17.1640625" customWidth="1"/>
    <col min="6" max="6" width="16.5" customWidth="1"/>
    <col min="11" max="11" width="8.5" customWidth="1"/>
    <col min="12" max="12" width="7.33203125" customWidth="1"/>
    <col min="14" max="14" width="8.83203125" customWidth="1"/>
    <col min="15" max="15" width="10.1640625" customWidth="1"/>
    <col min="16" max="16" width="8.5" customWidth="1"/>
    <col min="17" max="17" width="12" customWidth="1"/>
    <col min="20" max="20" width="19.1640625" customWidth="1"/>
    <col min="21" max="21" width="26.6640625" customWidth="1"/>
  </cols>
  <sheetData>
    <row r="1" spans="1:26">
      <c r="A1" s="8" t="s">
        <v>0</v>
      </c>
      <c r="B1" s="8" t="s">
        <v>1</v>
      </c>
      <c r="C1" s="8" t="s">
        <v>2</v>
      </c>
      <c r="D1" s="8" t="s">
        <v>3</v>
      </c>
      <c r="E1" s="8" t="s">
        <v>4</v>
      </c>
      <c r="F1" s="8" t="s">
        <v>5</v>
      </c>
      <c r="G1" s="8" t="s">
        <v>6</v>
      </c>
      <c r="H1" s="8" t="s">
        <v>7</v>
      </c>
      <c r="I1" s="8" t="s">
        <v>8</v>
      </c>
      <c r="J1" s="8" t="s">
        <v>9</v>
      </c>
      <c r="K1" s="8" t="s">
        <v>10</v>
      </c>
      <c r="L1" s="8" t="s">
        <v>11</v>
      </c>
      <c r="M1" s="8" t="s">
        <v>12</v>
      </c>
      <c r="N1" s="8" t="s">
        <v>13</v>
      </c>
      <c r="O1" s="8" t="s">
        <v>14</v>
      </c>
      <c r="P1" s="8" t="s">
        <v>15</v>
      </c>
      <c r="Q1" s="8" t="s">
        <v>16</v>
      </c>
      <c r="R1" s="8" t="s">
        <v>17</v>
      </c>
      <c r="S1" s="8" t="s">
        <v>18</v>
      </c>
      <c r="T1" s="8" t="s">
        <v>19</v>
      </c>
      <c r="U1" s="8" t="s">
        <v>20</v>
      </c>
      <c r="V1" s="8" t="s">
        <v>21</v>
      </c>
      <c r="W1" s="8" t="s">
        <v>22</v>
      </c>
      <c r="X1" s="8" t="s">
        <v>23</v>
      </c>
      <c r="Y1" s="8" t="s">
        <v>24</v>
      </c>
      <c r="Z1" s="8" t="s">
        <v>25</v>
      </c>
    </row>
    <row r="2" spans="1:26" ht="14">
      <c r="A2">
        <v>2</v>
      </c>
      <c r="B2" t="s">
        <v>200</v>
      </c>
      <c r="C2" s="13" t="s">
        <v>304</v>
      </c>
      <c r="D2">
        <v>4</v>
      </c>
      <c r="E2">
        <v>8</v>
      </c>
      <c r="F2" t="s">
        <v>305</v>
      </c>
      <c r="G2" t="s">
        <v>237</v>
      </c>
      <c r="H2">
        <v>0</v>
      </c>
      <c r="I2" t="s">
        <v>237</v>
      </c>
      <c r="K2" s="15">
        <f>COUNTIF(H2:H2,"&gt;0")/COUNT(H2:H2)</f>
        <v>0</v>
      </c>
      <c r="L2" s="15"/>
      <c r="M2">
        <v>0</v>
      </c>
      <c r="O2" s="15">
        <v>0</v>
      </c>
      <c r="P2" s="42">
        <f t="shared" ref="P2:P45" si="0">IF(OR(H2&gt;0, M2&gt;0),1,0)</f>
        <v>0</v>
      </c>
      <c r="Q2" s="15">
        <f>COUNTIF(P2:P2,"&gt;0")/COUNT(P2:P2)</f>
        <v>0</v>
      </c>
      <c r="S2">
        <v>1</v>
      </c>
      <c r="T2">
        <f t="shared" ref="T2:T11" si="1">IF(S2&gt;0,E2,0)</f>
        <v>8</v>
      </c>
      <c r="Z2" s="86" t="s">
        <v>62</v>
      </c>
    </row>
    <row r="3" spans="1:26" ht="28">
      <c r="D3">
        <v>5</v>
      </c>
      <c r="E3">
        <v>8</v>
      </c>
      <c r="F3" s="14" t="s">
        <v>306</v>
      </c>
      <c r="G3" t="s">
        <v>32</v>
      </c>
      <c r="H3">
        <v>1</v>
      </c>
      <c r="K3" s="97">
        <f>COUNTIF(H3:H4,"&gt;0")/COUNT(H3:H4)</f>
        <v>0.5</v>
      </c>
      <c r="L3" s="15"/>
      <c r="M3" s="82">
        <v>0</v>
      </c>
      <c r="O3" s="97">
        <v>0</v>
      </c>
      <c r="P3" s="42">
        <f t="shared" si="0"/>
        <v>1</v>
      </c>
      <c r="Q3" s="97">
        <f>COUNTIF(P3:P4,"&gt;0")/COUNT(P3:P4)</f>
        <v>0.5</v>
      </c>
      <c r="S3" s="82">
        <v>0</v>
      </c>
      <c r="T3">
        <f t="shared" si="1"/>
        <v>0</v>
      </c>
      <c r="Z3" s="86"/>
    </row>
    <row r="4" spans="1:26">
      <c r="G4" t="s">
        <v>307</v>
      </c>
      <c r="H4">
        <v>0</v>
      </c>
      <c r="K4" s="97"/>
      <c r="L4" s="15"/>
      <c r="M4" s="82"/>
      <c r="O4" s="97"/>
      <c r="P4" s="42">
        <f t="shared" si="0"/>
        <v>0</v>
      </c>
      <c r="Q4" s="97"/>
      <c r="S4" s="82"/>
      <c r="T4">
        <f t="shared" si="1"/>
        <v>0</v>
      </c>
      <c r="Z4" s="86"/>
    </row>
    <row r="5" spans="1:26">
      <c r="D5">
        <v>6</v>
      </c>
      <c r="E5">
        <v>5</v>
      </c>
      <c r="F5" t="s">
        <v>308</v>
      </c>
      <c r="G5" t="s">
        <v>237</v>
      </c>
      <c r="H5">
        <v>0</v>
      </c>
      <c r="K5" s="15">
        <f>COUNTIF(H5:H5,"&gt;0")/COUNT(H5:H5)</f>
        <v>0</v>
      </c>
      <c r="L5" s="15"/>
      <c r="O5" s="15">
        <v>0</v>
      </c>
      <c r="P5" s="42">
        <f t="shared" si="0"/>
        <v>0</v>
      </c>
      <c r="Q5" s="15">
        <f>COUNTIF(P5:P5,"&gt;0")/COUNT(P5:P5)</f>
        <v>0</v>
      </c>
      <c r="S5">
        <v>0</v>
      </c>
      <c r="T5">
        <f t="shared" si="1"/>
        <v>0</v>
      </c>
      <c r="Z5" s="86"/>
    </row>
    <row r="6" spans="1:26">
      <c r="D6">
        <v>13</v>
      </c>
      <c r="E6">
        <v>2</v>
      </c>
      <c r="F6" t="s">
        <v>111</v>
      </c>
      <c r="G6" t="s">
        <v>237</v>
      </c>
      <c r="H6">
        <v>0</v>
      </c>
      <c r="K6" s="15">
        <f>COUNTIF(H6:H6,"&gt;0")/COUNT(H6:H6)</f>
        <v>0</v>
      </c>
      <c r="L6" s="15"/>
      <c r="M6">
        <v>0</v>
      </c>
      <c r="O6" s="15">
        <v>0</v>
      </c>
      <c r="P6" s="42">
        <f t="shared" si="0"/>
        <v>0</v>
      </c>
      <c r="Q6" s="15">
        <f>COUNTIF(P6:P6,"&gt;0")/COUNT(P6:P6)</f>
        <v>0</v>
      </c>
      <c r="S6">
        <v>1</v>
      </c>
      <c r="T6">
        <f t="shared" si="1"/>
        <v>2</v>
      </c>
      <c r="Z6" s="86"/>
    </row>
    <row r="7" spans="1:26">
      <c r="D7">
        <v>15</v>
      </c>
      <c r="E7">
        <v>13</v>
      </c>
      <c r="F7" t="s">
        <v>113</v>
      </c>
      <c r="G7" t="s">
        <v>32</v>
      </c>
      <c r="H7">
        <v>1</v>
      </c>
      <c r="K7" s="97">
        <f>COUNTIF(H7:H11,"&gt;0")/COUNT(H7:H11)</f>
        <v>0.8</v>
      </c>
      <c r="L7" s="15"/>
      <c r="M7" s="82">
        <v>0</v>
      </c>
      <c r="O7" s="97">
        <v>0</v>
      </c>
      <c r="P7" s="42">
        <f t="shared" si="0"/>
        <v>1</v>
      </c>
      <c r="Q7" s="97">
        <f>COUNTIF(P7:P11,"&gt;0")/COUNT(P7:P11)</f>
        <v>0.8</v>
      </c>
      <c r="S7" s="82">
        <v>0</v>
      </c>
      <c r="T7">
        <f t="shared" si="1"/>
        <v>0</v>
      </c>
      <c r="Z7" s="86"/>
    </row>
    <row r="8" spans="1:26">
      <c r="G8" t="s">
        <v>33</v>
      </c>
      <c r="H8">
        <v>2</v>
      </c>
      <c r="K8" s="97"/>
      <c r="L8" s="15"/>
      <c r="M8" s="82"/>
      <c r="O8" s="97"/>
      <c r="P8" s="42">
        <f t="shared" si="0"/>
        <v>1</v>
      </c>
      <c r="Q8" s="97"/>
      <c r="S8" s="82"/>
      <c r="T8">
        <f t="shared" si="1"/>
        <v>0</v>
      </c>
      <c r="Z8" s="86"/>
    </row>
    <row r="9" spans="1:26">
      <c r="G9" t="s">
        <v>34</v>
      </c>
      <c r="H9">
        <v>1</v>
      </c>
      <c r="K9" s="97"/>
      <c r="L9" s="15"/>
      <c r="M9" s="82"/>
      <c r="O9" s="97"/>
      <c r="P9" s="42">
        <f t="shared" si="0"/>
        <v>1</v>
      </c>
      <c r="Q9" s="97"/>
      <c r="S9" s="82"/>
      <c r="T9">
        <f t="shared" si="1"/>
        <v>0</v>
      </c>
      <c r="Z9" s="86"/>
    </row>
    <row r="10" spans="1:26">
      <c r="G10" t="s">
        <v>35</v>
      </c>
      <c r="H10">
        <v>1</v>
      </c>
      <c r="K10" s="97"/>
      <c r="L10" s="15"/>
      <c r="M10" s="82"/>
      <c r="O10" s="97"/>
      <c r="P10" s="42">
        <f t="shared" si="0"/>
        <v>1</v>
      </c>
      <c r="Q10" s="97"/>
      <c r="S10" s="82"/>
      <c r="T10">
        <f t="shared" si="1"/>
        <v>0</v>
      </c>
      <c r="Z10" s="86"/>
    </row>
    <row r="11" spans="1:26">
      <c r="G11" t="s">
        <v>36</v>
      </c>
      <c r="H11">
        <v>0</v>
      </c>
      <c r="K11" s="97"/>
      <c r="L11" s="15"/>
      <c r="M11" s="82"/>
      <c r="O11" s="97"/>
      <c r="P11" s="42">
        <f t="shared" si="0"/>
        <v>0</v>
      </c>
      <c r="Q11" s="97"/>
      <c r="S11" s="82"/>
      <c r="T11">
        <f t="shared" si="1"/>
        <v>0</v>
      </c>
      <c r="Z11" s="86"/>
    </row>
    <row r="12" spans="1:26">
      <c r="E12" s="16">
        <f>SUM(E2:E11)</f>
        <v>36</v>
      </c>
      <c r="H12" s="16">
        <f>SUM(H2:H11)</f>
        <v>6</v>
      </c>
      <c r="J12" s="17" t="s">
        <v>39</v>
      </c>
      <c r="K12" s="19">
        <f>AVERAGEA(K2:K11)</f>
        <v>0.26</v>
      </c>
      <c r="L12" s="19">
        <f>SUMPRODUCT(K2:K11, E2:E11) / SUM( E2:E11)</f>
        <v>0.4</v>
      </c>
      <c r="M12" s="17">
        <f>SUM(M2:M11)</f>
        <v>0</v>
      </c>
      <c r="N12" s="20"/>
      <c r="O12" s="28">
        <v>0</v>
      </c>
      <c r="P12" s="42">
        <f t="shared" si="0"/>
        <v>1</v>
      </c>
      <c r="Q12" s="19">
        <f>AVERAGEA(Q2:Q11)</f>
        <v>0.26</v>
      </c>
      <c r="R12" s="17"/>
      <c r="S12" s="17">
        <f>SUM(S2:S11)/COUNTA(S2:S11)</f>
        <v>0.4</v>
      </c>
      <c r="T12" s="17">
        <f>SUM(T2:T11)</f>
        <v>10</v>
      </c>
      <c r="U12" s="17">
        <f>SUMPRODUCT(S2:S11, E2:E11) / SUM( E2:E11)</f>
        <v>0.27777777777777779</v>
      </c>
      <c r="V12" s="17">
        <v>0</v>
      </c>
      <c r="W12" s="17">
        <f>E12-T12</f>
        <v>26</v>
      </c>
      <c r="X12" s="17">
        <v>0</v>
      </c>
      <c r="Y12" s="17">
        <v>0</v>
      </c>
    </row>
    <row r="13" spans="1:26" ht="30">
      <c r="A13">
        <v>3</v>
      </c>
      <c r="B13" t="s">
        <v>309</v>
      </c>
      <c r="C13" s="26" t="s">
        <v>310</v>
      </c>
      <c r="D13">
        <v>15</v>
      </c>
      <c r="E13">
        <v>0.5</v>
      </c>
      <c r="F13" t="s">
        <v>113</v>
      </c>
      <c r="G13" t="s">
        <v>32</v>
      </c>
      <c r="H13">
        <v>1</v>
      </c>
      <c r="K13" s="97">
        <f>COUNTIF(H13:H17,"&gt;0")/COUNT(H13:H17)</f>
        <v>0.8</v>
      </c>
      <c r="L13" s="15"/>
      <c r="M13">
        <v>1</v>
      </c>
      <c r="O13" s="97">
        <f>COUNTIF(M13:M17,"&gt;0")/COUNT(M13:M17)</f>
        <v>0.4</v>
      </c>
      <c r="P13" s="42">
        <f t="shared" si="0"/>
        <v>1</v>
      </c>
      <c r="Q13" s="97">
        <f>COUNTIF(P13:P17,"&gt;0")/COUNT(P13:P17)</f>
        <v>0.8</v>
      </c>
      <c r="S13" s="82">
        <v>1</v>
      </c>
      <c r="T13">
        <f t="shared" ref="T13:T22" si="2">IF(S13&gt;0,E13,0)</f>
        <v>0.5</v>
      </c>
      <c r="Z13" s="86" t="s">
        <v>43</v>
      </c>
    </row>
    <row r="14" spans="1:26">
      <c r="G14" t="s">
        <v>33</v>
      </c>
      <c r="H14">
        <v>1</v>
      </c>
      <c r="K14" s="97"/>
      <c r="L14" s="15"/>
      <c r="M14">
        <v>1</v>
      </c>
      <c r="O14" s="97"/>
      <c r="P14" s="42">
        <f t="shared" si="0"/>
        <v>1</v>
      </c>
      <c r="Q14" s="97"/>
      <c r="S14" s="82"/>
      <c r="T14">
        <f t="shared" si="2"/>
        <v>0</v>
      </c>
      <c r="Z14" s="86"/>
    </row>
    <row r="15" spans="1:26">
      <c r="G15" t="s">
        <v>34</v>
      </c>
      <c r="H15">
        <v>1</v>
      </c>
      <c r="K15" s="97"/>
      <c r="L15" s="15"/>
      <c r="M15">
        <v>0</v>
      </c>
      <c r="O15" s="97"/>
      <c r="P15" s="42">
        <f t="shared" si="0"/>
        <v>1</v>
      </c>
      <c r="Q15" s="97"/>
      <c r="S15" s="82"/>
      <c r="T15">
        <f t="shared" si="2"/>
        <v>0</v>
      </c>
      <c r="Z15" s="86"/>
    </row>
    <row r="16" spans="1:26">
      <c r="G16" t="s">
        <v>35</v>
      </c>
      <c r="H16">
        <v>1</v>
      </c>
      <c r="K16" s="97"/>
      <c r="L16" s="15"/>
      <c r="M16">
        <v>0</v>
      </c>
      <c r="O16" s="97"/>
      <c r="P16" s="42">
        <f t="shared" si="0"/>
        <v>1</v>
      </c>
      <c r="Q16" s="97"/>
      <c r="S16" s="82"/>
      <c r="T16">
        <f t="shared" si="2"/>
        <v>0</v>
      </c>
      <c r="Z16" s="86"/>
    </row>
    <row r="17" spans="4:26">
      <c r="G17" t="s">
        <v>36</v>
      </c>
      <c r="H17">
        <v>0</v>
      </c>
      <c r="K17" s="97"/>
      <c r="L17" s="15"/>
      <c r="M17">
        <v>0</v>
      </c>
      <c r="O17" s="97"/>
      <c r="P17" s="42">
        <f t="shared" si="0"/>
        <v>0</v>
      </c>
      <c r="Q17" s="97"/>
      <c r="S17" s="82"/>
      <c r="T17">
        <f t="shared" si="2"/>
        <v>0</v>
      </c>
      <c r="Z17" s="86"/>
    </row>
    <row r="18" spans="4:26" ht="28">
      <c r="D18">
        <v>17</v>
      </c>
      <c r="E18">
        <v>3</v>
      </c>
      <c r="F18" s="14" t="s">
        <v>159</v>
      </c>
      <c r="G18" t="s">
        <v>32</v>
      </c>
      <c r="H18">
        <v>0</v>
      </c>
      <c r="K18" s="97">
        <f>COUNTIF(H18:H20,"&gt;0")/COUNT(H18:H20)</f>
        <v>0</v>
      </c>
      <c r="L18" s="15"/>
      <c r="M18">
        <v>1</v>
      </c>
      <c r="O18" s="97">
        <f>COUNTIF(M18:M20,"&gt;0")/COUNT(M18:M20)</f>
        <v>0.66666666666666663</v>
      </c>
      <c r="P18" s="42">
        <f t="shared" si="0"/>
        <v>1</v>
      </c>
      <c r="Q18" s="97">
        <f>COUNTIF(P18:P20,"&gt;0")/COUNT(P18:P20)</f>
        <v>0.66666666666666663</v>
      </c>
      <c r="S18" s="82">
        <v>1</v>
      </c>
      <c r="T18">
        <f t="shared" si="2"/>
        <v>3</v>
      </c>
      <c r="Z18" s="86"/>
    </row>
    <row r="19" spans="4:26">
      <c r="G19" t="s">
        <v>33</v>
      </c>
      <c r="H19">
        <v>0</v>
      </c>
      <c r="K19" s="97"/>
      <c r="L19" s="15"/>
      <c r="M19">
        <v>1</v>
      </c>
      <c r="O19" s="97"/>
      <c r="P19" s="42">
        <f t="shared" si="0"/>
        <v>1</v>
      </c>
      <c r="Q19" s="97"/>
      <c r="S19" s="82"/>
      <c r="T19">
        <f t="shared" si="2"/>
        <v>0</v>
      </c>
      <c r="Z19" s="86"/>
    </row>
    <row r="20" spans="4:26">
      <c r="G20" t="s">
        <v>34</v>
      </c>
      <c r="H20">
        <v>0</v>
      </c>
      <c r="K20" s="97"/>
      <c r="L20" s="15"/>
      <c r="M20">
        <v>0</v>
      </c>
      <c r="O20" s="97"/>
      <c r="P20" s="42">
        <f t="shared" si="0"/>
        <v>0</v>
      </c>
      <c r="Q20" s="97"/>
      <c r="S20" s="82"/>
      <c r="T20">
        <f t="shared" si="2"/>
        <v>0</v>
      </c>
      <c r="Z20" s="86"/>
    </row>
    <row r="21" spans="4:26">
      <c r="D21">
        <v>19</v>
      </c>
      <c r="E21">
        <v>8</v>
      </c>
      <c r="F21" t="s">
        <v>160</v>
      </c>
      <c r="G21" t="s">
        <v>32</v>
      </c>
      <c r="H21">
        <v>1</v>
      </c>
      <c r="K21" s="97">
        <f>COUNTIF(H21:H27,"&gt;0")/COUNT(H21:H27)</f>
        <v>0.14285714285714285</v>
      </c>
      <c r="L21" s="15"/>
      <c r="M21">
        <v>0</v>
      </c>
      <c r="O21" s="97">
        <f>COUNTIF(M21:M27,"&gt;0")/COUNT(M21:M27)</f>
        <v>0.14285714285714285</v>
      </c>
      <c r="P21" s="42">
        <f t="shared" si="0"/>
        <v>1</v>
      </c>
      <c r="Q21" s="97">
        <f>COUNTIF(P21:P26,"&gt;0")/COUNT(P21:P26)</f>
        <v>0.33333333333333331</v>
      </c>
      <c r="S21" s="82">
        <v>0</v>
      </c>
      <c r="T21">
        <f t="shared" si="2"/>
        <v>0</v>
      </c>
      <c r="Z21" s="86"/>
    </row>
    <row r="22" spans="4:26">
      <c r="G22" t="s">
        <v>33</v>
      </c>
      <c r="H22">
        <v>0</v>
      </c>
      <c r="K22" s="97"/>
      <c r="L22" s="15"/>
      <c r="M22">
        <v>0</v>
      </c>
      <c r="O22" s="97"/>
      <c r="P22" s="42">
        <f t="shared" si="0"/>
        <v>0</v>
      </c>
      <c r="Q22" s="97"/>
      <c r="S22" s="82"/>
      <c r="T22">
        <f t="shared" si="2"/>
        <v>0</v>
      </c>
      <c r="Z22" s="86"/>
    </row>
    <row r="23" spans="4:26">
      <c r="G23" t="s">
        <v>34</v>
      </c>
      <c r="H23">
        <v>0</v>
      </c>
      <c r="K23" s="97"/>
      <c r="L23" s="15"/>
      <c r="M23">
        <v>1</v>
      </c>
      <c r="O23" s="97"/>
      <c r="P23" s="42">
        <f t="shared" si="0"/>
        <v>1</v>
      </c>
      <c r="Q23" s="97"/>
      <c r="Z23" s="86"/>
    </row>
    <row r="24" spans="4:26">
      <c r="G24" t="s">
        <v>35</v>
      </c>
      <c r="H24">
        <v>0</v>
      </c>
      <c r="K24" s="97"/>
      <c r="L24" s="15"/>
      <c r="M24">
        <v>0</v>
      </c>
      <c r="O24" s="97"/>
      <c r="P24" s="42">
        <f t="shared" si="0"/>
        <v>0</v>
      </c>
      <c r="Q24" s="97"/>
      <c r="Z24" s="86"/>
    </row>
    <row r="25" spans="4:26">
      <c r="G25" t="s">
        <v>36</v>
      </c>
      <c r="H25">
        <v>0</v>
      </c>
      <c r="K25" s="97"/>
      <c r="L25" s="15"/>
      <c r="M25">
        <v>0</v>
      </c>
      <c r="O25" s="97"/>
      <c r="P25" s="42">
        <f t="shared" si="0"/>
        <v>0</v>
      </c>
      <c r="Q25" s="97"/>
      <c r="Z25" s="86"/>
    </row>
    <row r="26" spans="4:26">
      <c r="G26" t="s">
        <v>44</v>
      </c>
      <c r="H26">
        <v>0</v>
      </c>
      <c r="K26" s="97"/>
      <c r="L26" s="15"/>
      <c r="M26">
        <v>0</v>
      </c>
      <c r="O26" s="97"/>
      <c r="P26" s="42">
        <f t="shared" si="0"/>
        <v>0</v>
      </c>
      <c r="Q26" s="97"/>
      <c r="Z26" s="86"/>
    </row>
    <row r="27" spans="4:26">
      <c r="G27" t="s">
        <v>45</v>
      </c>
      <c r="H27">
        <v>0</v>
      </c>
      <c r="K27" s="97"/>
      <c r="L27" s="15"/>
      <c r="M27">
        <v>0</v>
      </c>
      <c r="O27" s="97"/>
      <c r="P27" s="42">
        <f t="shared" si="0"/>
        <v>0</v>
      </c>
      <c r="Q27" s="97"/>
      <c r="Z27" s="86"/>
    </row>
    <row r="28" spans="4:26" ht="28">
      <c r="D28">
        <v>20</v>
      </c>
      <c r="E28">
        <v>3</v>
      </c>
      <c r="F28" s="14" t="s">
        <v>161</v>
      </c>
      <c r="G28" t="s">
        <v>32</v>
      </c>
      <c r="H28">
        <v>1</v>
      </c>
      <c r="K28" s="97">
        <f>COUNTIF(H28:H30,"&gt;0")/COUNT(H28:H30)</f>
        <v>0.33333333333333331</v>
      </c>
      <c r="L28" s="15"/>
      <c r="M28">
        <v>1</v>
      </c>
      <c r="O28" s="97">
        <f>COUNTIF(M28:M30,"&gt;0")/COUNT(M28:M30)</f>
        <v>0.66666666666666663</v>
      </c>
      <c r="P28" s="42">
        <f t="shared" si="0"/>
        <v>1</v>
      </c>
      <c r="Q28" s="97">
        <f>COUNTIF(P28:P30,"&gt;0")/COUNT(P28:P30)</f>
        <v>0.66666666666666663</v>
      </c>
      <c r="S28" s="82">
        <v>0</v>
      </c>
      <c r="T28">
        <f>IF(S28&gt;0,E28,0)</f>
        <v>0</v>
      </c>
      <c r="Z28" s="86"/>
    </row>
    <row r="29" spans="4:26">
      <c r="G29" t="s">
        <v>33</v>
      </c>
      <c r="H29">
        <v>0</v>
      </c>
      <c r="K29" s="97"/>
      <c r="L29" s="15"/>
      <c r="M29">
        <v>1</v>
      </c>
      <c r="O29" s="97"/>
      <c r="P29" s="42">
        <f t="shared" si="0"/>
        <v>1</v>
      </c>
      <c r="Q29" s="97"/>
      <c r="S29" s="82"/>
      <c r="T29">
        <f>IF(S29&gt;0,E29,0)</f>
        <v>0</v>
      </c>
      <c r="Z29" s="86"/>
    </row>
    <row r="30" spans="4:26">
      <c r="G30" t="s">
        <v>34</v>
      </c>
      <c r="H30">
        <v>0</v>
      </c>
      <c r="K30" s="97"/>
      <c r="L30" s="15"/>
      <c r="M30">
        <v>0</v>
      </c>
      <c r="O30" s="97"/>
      <c r="P30" s="42">
        <f t="shared" si="0"/>
        <v>0</v>
      </c>
      <c r="Q30" s="97"/>
      <c r="S30" s="82"/>
      <c r="T30">
        <f>IF(S30&gt;0,E30,0)</f>
        <v>0</v>
      </c>
      <c r="Z30" s="86"/>
    </row>
    <row r="31" spans="4:26">
      <c r="D31">
        <v>22</v>
      </c>
      <c r="E31">
        <v>13</v>
      </c>
      <c r="F31" t="s">
        <v>61</v>
      </c>
      <c r="G31" t="s">
        <v>32</v>
      </c>
      <c r="H31">
        <v>0</v>
      </c>
      <c r="K31" s="97">
        <f>COUNTIF(H31:H36,"&gt;0")/COUNT(H31:H36)</f>
        <v>0</v>
      </c>
      <c r="L31" s="15"/>
      <c r="M31">
        <v>1</v>
      </c>
      <c r="O31" s="97">
        <f>COUNTIF(M31:M36,"&gt;0")/COUNT(M31:M36)</f>
        <v>0.33333333333333331</v>
      </c>
      <c r="P31" s="42">
        <f t="shared" si="0"/>
        <v>1</v>
      </c>
      <c r="Q31" s="97">
        <f>COUNTIF(P31:P36,"&gt;0")/COUNT(P31:P36)</f>
        <v>0.33333333333333331</v>
      </c>
      <c r="S31">
        <v>0</v>
      </c>
      <c r="T31">
        <f>IF(S31&gt;0,E31,0)</f>
        <v>0</v>
      </c>
      <c r="Z31" s="86"/>
    </row>
    <row r="32" spans="4:26">
      <c r="G32" t="s">
        <v>33</v>
      </c>
      <c r="H32">
        <v>0</v>
      </c>
      <c r="K32" s="97"/>
      <c r="L32" s="15"/>
      <c r="M32">
        <v>2</v>
      </c>
      <c r="O32" s="97"/>
      <c r="P32" s="42">
        <f t="shared" si="0"/>
        <v>1</v>
      </c>
      <c r="Q32" s="97"/>
      <c r="Z32" s="86"/>
    </row>
    <row r="33" spans="1:26">
      <c r="G33" t="s">
        <v>34</v>
      </c>
      <c r="H33">
        <v>0</v>
      </c>
      <c r="K33" s="97"/>
      <c r="L33" s="15"/>
      <c r="M33">
        <v>0</v>
      </c>
      <c r="O33" s="97"/>
      <c r="P33" s="42">
        <f t="shared" si="0"/>
        <v>0</v>
      </c>
      <c r="Q33" s="97"/>
      <c r="Z33" s="86"/>
    </row>
    <row r="34" spans="1:26">
      <c r="G34" t="s">
        <v>35</v>
      </c>
      <c r="H34">
        <v>0</v>
      </c>
      <c r="K34" s="97"/>
      <c r="L34" s="15"/>
      <c r="M34">
        <v>0</v>
      </c>
      <c r="O34" s="97"/>
      <c r="P34" s="42">
        <f t="shared" si="0"/>
        <v>0</v>
      </c>
      <c r="Q34" s="97"/>
      <c r="Z34" s="86"/>
    </row>
    <row r="35" spans="1:26">
      <c r="G35" t="s">
        <v>36</v>
      </c>
      <c r="H35">
        <v>0</v>
      </c>
      <c r="K35" s="97"/>
      <c r="L35" s="15"/>
      <c r="M35">
        <v>0</v>
      </c>
      <c r="O35" s="97"/>
      <c r="P35" s="42">
        <f t="shared" si="0"/>
        <v>0</v>
      </c>
      <c r="Q35" s="97"/>
      <c r="Z35" s="86"/>
    </row>
    <row r="36" spans="1:26">
      <c r="G36" t="s">
        <v>44</v>
      </c>
      <c r="H36">
        <v>0</v>
      </c>
      <c r="K36" s="97"/>
      <c r="L36" s="15"/>
      <c r="M36">
        <v>0</v>
      </c>
      <c r="O36" s="97"/>
      <c r="P36" s="42">
        <f t="shared" si="0"/>
        <v>0</v>
      </c>
      <c r="Q36" s="97"/>
      <c r="Z36" s="86"/>
    </row>
    <row r="37" spans="1:26" ht="28">
      <c r="D37" t="s">
        <v>65</v>
      </c>
      <c r="E37">
        <v>8</v>
      </c>
      <c r="F37" s="14" t="s">
        <v>311</v>
      </c>
      <c r="G37" t="s">
        <v>32</v>
      </c>
      <c r="H37">
        <v>0</v>
      </c>
      <c r="K37" s="97">
        <f>COUNTIF(H37:H39,"&gt;0")/COUNT(H37:H39)</f>
        <v>0</v>
      </c>
      <c r="L37" s="15"/>
      <c r="M37">
        <v>0</v>
      </c>
      <c r="O37" s="97">
        <f>COUNTIF(M37:M39,"&gt;0")/COUNT(M37:M39)</f>
        <v>0</v>
      </c>
      <c r="P37" s="42">
        <f t="shared" si="0"/>
        <v>0</v>
      </c>
      <c r="Q37" s="97">
        <f>COUNTIF(P37:P39,"&gt;0")/COUNT(P37:P39)</f>
        <v>0</v>
      </c>
      <c r="S37">
        <v>0</v>
      </c>
      <c r="T37">
        <f>IF(S37&gt;0,E37,0)</f>
        <v>0</v>
      </c>
      <c r="Z37" s="86"/>
    </row>
    <row r="38" spans="1:26">
      <c r="F38" s="14"/>
      <c r="G38" t="s">
        <v>33</v>
      </c>
      <c r="H38">
        <v>0</v>
      </c>
      <c r="K38" s="97"/>
      <c r="L38" s="15"/>
      <c r="M38">
        <v>0</v>
      </c>
      <c r="O38" s="97"/>
      <c r="P38" s="42">
        <f t="shared" si="0"/>
        <v>0</v>
      </c>
      <c r="Q38" s="97"/>
      <c r="Z38" s="86"/>
    </row>
    <row r="39" spans="1:26">
      <c r="F39" s="14"/>
      <c r="G39" t="s">
        <v>34</v>
      </c>
      <c r="H39">
        <v>0</v>
      </c>
      <c r="K39" s="97"/>
      <c r="L39" s="15"/>
      <c r="M39">
        <v>0</v>
      </c>
      <c r="O39" s="97"/>
      <c r="P39" s="42">
        <f t="shared" si="0"/>
        <v>0</v>
      </c>
      <c r="Q39" s="97"/>
      <c r="Z39" s="86"/>
    </row>
    <row r="40" spans="1:26">
      <c r="D40" t="s">
        <v>67</v>
      </c>
      <c r="E40">
        <v>13</v>
      </c>
      <c r="F40" t="s">
        <v>123</v>
      </c>
      <c r="G40" t="s">
        <v>32</v>
      </c>
      <c r="H40">
        <v>1</v>
      </c>
      <c r="K40" s="97">
        <f>COUNTIF(H40:H45,"&gt;0")/COUNT(H40:H45)</f>
        <v>0.5</v>
      </c>
      <c r="L40" s="15"/>
      <c r="M40" s="82">
        <v>0</v>
      </c>
      <c r="O40" s="97">
        <v>0</v>
      </c>
      <c r="P40" s="42">
        <f t="shared" si="0"/>
        <v>1</v>
      </c>
      <c r="Q40" s="97">
        <f>COUNTIF(P40:P45,"&gt;0")/COUNT(P40:P45)</f>
        <v>0.5</v>
      </c>
      <c r="S40" s="82">
        <v>0</v>
      </c>
      <c r="T40">
        <f t="shared" ref="T40:T45" si="3">IF(S40&gt;0,E40,0)</f>
        <v>0</v>
      </c>
      <c r="Z40" s="86"/>
    </row>
    <row r="41" spans="1:26">
      <c r="G41" t="s">
        <v>33</v>
      </c>
      <c r="H41">
        <v>0</v>
      </c>
      <c r="K41" s="97"/>
      <c r="L41" s="15"/>
      <c r="M41" s="82"/>
      <c r="O41" s="97"/>
      <c r="P41" s="42">
        <f t="shared" si="0"/>
        <v>0</v>
      </c>
      <c r="Q41" s="97"/>
      <c r="S41" s="82"/>
      <c r="T41">
        <f t="shared" si="3"/>
        <v>0</v>
      </c>
      <c r="Z41" s="86"/>
    </row>
    <row r="42" spans="1:26">
      <c r="G42" t="s">
        <v>34</v>
      </c>
      <c r="H42">
        <v>1</v>
      </c>
      <c r="K42" s="97"/>
      <c r="L42" s="15"/>
      <c r="M42" s="82"/>
      <c r="O42" s="97"/>
      <c r="P42" s="42">
        <f t="shared" si="0"/>
        <v>1</v>
      </c>
      <c r="Q42" s="97"/>
      <c r="S42" s="82"/>
      <c r="T42">
        <f t="shared" si="3"/>
        <v>0</v>
      </c>
      <c r="Z42" s="86"/>
    </row>
    <row r="43" spans="1:26">
      <c r="G43" t="s">
        <v>35</v>
      </c>
      <c r="H43">
        <v>0</v>
      </c>
      <c r="K43" s="97"/>
      <c r="L43" s="15"/>
      <c r="M43" s="82"/>
      <c r="O43" s="97"/>
      <c r="P43" s="42">
        <f t="shared" si="0"/>
        <v>0</v>
      </c>
      <c r="Q43" s="97"/>
      <c r="S43" s="82"/>
      <c r="T43">
        <f t="shared" si="3"/>
        <v>0</v>
      </c>
      <c r="Z43" s="86"/>
    </row>
    <row r="44" spans="1:26">
      <c r="G44" t="s">
        <v>36</v>
      </c>
      <c r="H44">
        <v>1</v>
      </c>
      <c r="K44" s="97"/>
      <c r="L44" s="15"/>
      <c r="M44" s="82"/>
      <c r="O44" s="97"/>
      <c r="P44" s="42">
        <f t="shared" si="0"/>
        <v>1</v>
      </c>
      <c r="Q44" s="97"/>
      <c r="S44" s="82"/>
      <c r="T44">
        <f t="shared" si="3"/>
        <v>0</v>
      </c>
      <c r="Z44" s="86"/>
    </row>
    <row r="45" spans="1:26">
      <c r="G45" t="s">
        <v>44</v>
      </c>
      <c r="H45">
        <v>0</v>
      </c>
      <c r="K45" s="97"/>
      <c r="L45" s="15"/>
      <c r="M45" s="82"/>
      <c r="O45" s="97"/>
      <c r="P45" s="42">
        <f t="shared" si="0"/>
        <v>0</v>
      </c>
      <c r="Q45" s="97"/>
      <c r="S45" s="82"/>
      <c r="T45">
        <f t="shared" si="3"/>
        <v>0</v>
      </c>
      <c r="Z45" s="86"/>
    </row>
    <row r="46" spans="1:26">
      <c r="E46">
        <f>SUM(E13:E45)</f>
        <v>48.5</v>
      </c>
      <c r="H46" s="16">
        <f>SUM(H13:H45)</f>
        <v>9</v>
      </c>
      <c r="J46" s="17" t="s">
        <v>39</v>
      </c>
      <c r="K46" s="19">
        <f>AVERAGEA(K13:K45)</f>
        <v>0.25374149659863943</v>
      </c>
      <c r="L46" s="19">
        <f>SUMPRODUCT(K13:K45, E13:E45) / SUM( E13:E45)</f>
        <v>0.18645066273932254</v>
      </c>
      <c r="M46" s="17">
        <f>SUM(M13:M45)</f>
        <v>10</v>
      </c>
      <c r="N46" s="20"/>
      <c r="O46" s="28">
        <f>AVERAGE(O13:O45)</f>
        <v>0.31564625850340139</v>
      </c>
      <c r="P46" s="42"/>
      <c r="Q46" s="19">
        <f>AVERAGEA(Q13:Q45)</f>
        <v>0.47142857142857147</v>
      </c>
      <c r="R46" s="17"/>
      <c r="S46" s="17">
        <f>SUM(S13:S45)/COUNTA(S13:S45)</f>
        <v>0.2857142857142857</v>
      </c>
      <c r="T46" s="17">
        <f>SUM(T13:T45)</f>
        <v>3.5</v>
      </c>
      <c r="U46" s="17">
        <f>SUMPRODUCT(S13:S45, E13:E45) / SUM( E13:E45)</f>
        <v>7.2164948453608241E-2</v>
      </c>
      <c r="V46" s="17">
        <v>0</v>
      </c>
      <c r="W46" s="17">
        <f>E46-T46</f>
        <v>45</v>
      </c>
      <c r="X46" s="17">
        <v>0.5</v>
      </c>
      <c r="Y46" s="17">
        <v>0</v>
      </c>
    </row>
    <row r="47" spans="1:26" ht="45">
      <c r="A47">
        <v>4</v>
      </c>
      <c r="B47" t="s">
        <v>312</v>
      </c>
      <c r="C47" s="26" t="s">
        <v>313</v>
      </c>
      <c r="D47" s="43">
        <v>19</v>
      </c>
      <c r="E47">
        <v>0.5</v>
      </c>
      <c r="F47" s="14" t="s">
        <v>57</v>
      </c>
      <c r="G47" t="s">
        <v>32</v>
      </c>
      <c r="H47">
        <v>1</v>
      </c>
      <c r="K47" s="87">
        <f>COUNTIF(H47:H53,"&gt;0")/COUNT(H47:H53)</f>
        <v>0.14285714285714285</v>
      </c>
      <c r="L47" s="15"/>
      <c r="M47">
        <v>1</v>
      </c>
      <c r="O47" s="87">
        <f>COUNTIF(M47:M53,"&gt;0")/COUNT(M47:M53)</f>
        <v>0.2857142857142857</v>
      </c>
      <c r="P47" s="42">
        <f t="shared" ref="P47:P75" si="4">IF(OR(H47&gt;0, M47&gt;0),1,0)</f>
        <v>1</v>
      </c>
      <c r="Q47" s="87">
        <f>COUNTIF(P47:P53,"&gt;0")/COUNT(P47:P53)</f>
        <v>0.2857142857142857</v>
      </c>
      <c r="S47" s="82">
        <v>0</v>
      </c>
      <c r="T47">
        <f t="shared" ref="T47:T73" si="5">IF(S47&gt;0,E47,0)</f>
        <v>0</v>
      </c>
      <c r="Z47" s="86" t="s">
        <v>43</v>
      </c>
    </row>
    <row r="48" spans="1:26">
      <c r="G48" t="s">
        <v>33</v>
      </c>
      <c r="H48">
        <v>0</v>
      </c>
      <c r="K48" s="87"/>
      <c r="L48" s="15"/>
      <c r="M48">
        <v>0</v>
      </c>
      <c r="O48" s="87"/>
      <c r="P48" s="42">
        <f t="shared" si="4"/>
        <v>0</v>
      </c>
      <c r="Q48" s="87"/>
      <c r="S48" s="82"/>
      <c r="T48">
        <f t="shared" si="5"/>
        <v>0</v>
      </c>
      <c r="Z48" s="86"/>
    </row>
    <row r="49" spans="4:26">
      <c r="G49" t="s">
        <v>34</v>
      </c>
      <c r="H49">
        <v>0</v>
      </c>
      <c r="K49" s="87"/>
      <c r="L49" s="15"/>
      <c r="M49">
        <v>0</v>
      </c>
      <c r="O49" s="87"/>
      <c r="P49" s="42">
        <f t="shared" si="4"/>
        <v>0</v>
      </c>
      <c r="Q49" s="87"/>
      <c r="T49">
        <f t="shared" si="5"/>
        <v>0</v>
      </c>
      <c r="Z49" s="86"/>
    </row>
    <row r="50" spans="4:26">
      <c r="G50" t="s">
        <v>35</v>
      </c>
      <c r="H50">
        <v>0</v>
      </c>
      <c r="K50" s="87"/>
      <c r="L50" s="15"/>
      <c r="M50">
        <v>1</v>
      </c>
      <c r="O50" s="87"/>
      <c r="P50" s="42">
        <f t="shared" si="4"/>
        <v>1</v>
      </c>
      <c r="Q50" s="87"/>
      <c r="T50">
        <f t="shared" si="5"/>
        <v>0</v>
      </c>
      <c r="Z50" s="86"/>
    </row>
    <row r="51" spans="4:26">
      <c r="G51" t="s">
        <v>36</v>
      </c>
      <c r="H51">
        <v>0</v>
      </c>
      <c r="K51" s="87"/>
      <c r="L51" s="15"/>
      <c r="M51">
        <v>0</v>
      </c>
      <c r="O51" s="87"/>
      <c r="P51" s="42">
        <f t="shared" si="4"/>
        <v>0</v>
      </c>
      <c r="Q51" s="87"/>
      <c r="T51">
        <f t="shared" si="5"/>
        <v>0</v>
      </c>
      <c r="Z51" s="86"/>
    </row>
    <row r="52" spans="4:26">
      <c r="G52" t="s">
        <v>44</v>
      </c>
      <c r="H52">
        <v>0</v>
      </c>
      <c r="K52" s="87"/>
      <c r="L52" s="15"/>
      <c r="M52">
        <v>0</v>
      </c>
      <c r="O52" s="87"/>
      <c r="P52" s="42">
        <f t="shared" si="4"/>
        <v>0</v>
      </c>
      <c r="Q52" s="87"/>
      <c r="T52">
        <f t="shared" si="5"/>
        <v>0</v>
      </c>
      <c r="Z52" s="86"/>
    </row>
    <row r="53" spans="4:26">
      <c r="G53" t="s">
        <v>45</v>
      </c>
      <c r="H53">
        <v>0</v>
      </c>
      <c r="K53" s="87"/>
      <c r="L53" s="15"/>
      <c r="M53">
        <v>0</v>
      </c>
      <c r="O53" s="87"/>
      <c r="P53" s="42">
        <f t="shared" si="4"/>
        <v>0</v>
      </c>
      <c r="Q53" s="87"/>
      <c r="T53">
        <f t="shared" si="5"/>
        <v>0</v>
      </c>
      <c r="Z53" s="86"/>
    </row>
    <row r="54" spans="4:26" ht="28">
      <c r="D54" s="43">
        <v>20</v>
      </c>
      <c r="E54">
        <v>0.5</v>
      </c>
      <c r="F54" s="14" t="s">
        <v>161</v>
      </c>
      <c r="G54" t="s">
        <v>32</v>
      </c>
      <c r="H54">
        <v>1</v>
      </c>
      <c r="K54" s="97">
        <f>COUNTIF(H54:H56,"&gt;0")/COUNT(H54:H56)</f>
        <v>0.33333333333333331</v>
      </c>
      <c r="L54" s="15"/>
      <c r="M54">
        <v>1</v>
      </c>
      <c r="O54" s="87">
        <f>COUNTIF(M54:M56,"&gt;0")/COUNT(M54:M56)</f>
        <v>0.33333333333333331</v>
      </c>
      <c r="P54" s="42">
        <f t="shared" si="4"/>
        <v>1</v>
      </c>
      <c r="Q54" s="97">
        <f>COUNTIF(P54:P56,"&gt;0")/COUNT(P54:P56)</f>
        <v>0.33333333333333331</v>
      </c>
      <c r="S54" s="82">
        <v>1</v>
      </c>
      <c r="T54">
        <f t="shared" si="5"/>
        <v>0.5</v>
      </c>
      <c r="Z54" s="86"/>
    </row>
    <row r="55" spans="4:26">
      <c r="G55" t="s">
        <v>33</v>
      </c>
      <c r="H55">
        <v>0</v>
      </c>
      <c r="K55" s="97"/>
      <c r="L55" s="15"/>
      <c r="M55">
        <v>0</v>
      </c>
      <c r="O55" s="87"/>
      <c r="P55" s="42">
        <f t="shared" si="4"/>
        <v>0</v>
      </c>
      <c r="Q55" s="97"/>
      <c r="S55" s="82"/>
      <c r="T55">
        <f t="shared" si="5"/>
        <v>0</v>
      </c>
      <c r="Z55" s="86"/>
    </row>
    <row r="56" spans="4:26">
      <c r="G56" t="s">
        <v>34</v>
      </c>
      <c r="H56">
        <v>0</v>
      </c>
      <c r="K56" s="97"/>
      <c r="L56" s="15"/>
      <c r="M56">
        <v>0</v>
      </c>
      <c r="O56" s="87"/>
      <c r="P56" s="42">
        <f t="shared" si="4"/>
        <v>0</v>
      </c>
      <c r="Q56" s="97"/>
      <c r="S56" s="82"/>
      <c r="T56">
        <f t="shared" si="5"/>
        <v>0</v>
      </c>
      <c r="Z56" s="86"/>
    </row>
    <row r="57" spans="4:26">
      <c r="D57">
        <v>16</v>
      </c>
      <c r="E57">
        <v>8</v>
      </c>
      <c r="F57" t="s">
        <v>132</v>
      </c>
      <c r="G57" t="s">
        <v>32</v>
      </c>
      <c r="H57">
        <v>1</v>
      </c>
      <c r="K57" s="97">
        <f>COUNTIF(H57:H60,"&gt;0")/COUNT(H57:H60)</f>
        <v>0.75</v>
      </c>
      <c r="L57" s="15"/>
      <c r="M57">
        <v>0</v>
      </c>
      <c r="O57" s="97">
        <f>COUNTIF(M57:M60,"&gt;0")/COUNT(M57:M60)</f>
        <v>0</v>
      </c>
      <c r="P57" s="42">
        <f t="shared" si="4"/>
        <v>1</v>
      </c>
      <c r="Q57" s="97">
        <f>COUNTIF(P57:P60,"&gt;0")/COUNT(P57:P60)</f>
        <v>0.75</v>
      </c>
      <c r="S57" s="82">
        <v>1</v>
      </c>
      <c r="T57">
        <f t="shared" si="5"/>
        <v>8</v>
      </c>
      <c r="Z57" s="86"/>
    </row>
    <row r="58" spans="4:26">
      <c r="G58" t="s">
        <v>33</v>
      </c>
      <c r="H58">
        <v>2</v>
      </c>
      <c r="K58" s="97"/>
      <c r="L58" s="15"/>
      <c r="M58">
        <v>0</v>
      </c>
      <c r="O58" s="97"/>
      <c r="P58" s="42">
        <f t="shared" si="4"/>
        <v>1</v>
      </c>
      <c r="Q58" s="97"/>
      <c r="S58" s="82"/>
      <c r="T58">
        <f t="shared" si="5"/>
        <v>0</v>
      </c>
      <c r="Z58" s="86"/>
    </row>
    <row r="59" spans="4:26">
      <c r="G59" t="s">
        <v>34</v>
      </c>
      <c r="H59">
        <v>0</v>
      </c>
      <c r="K59" s="97"/>
      <c r="L59" s="15"/>
      <c r="M59">
        <v>0</v>
      </c>
      <c r="O59" s="97"/>
      <c r="P59" s="42">
        <f t="shared" si="4"/>
        <v>0</v>
      </c>
      <c r="Q59" s="97"/>
      <c r="S59" s="82"/>
      <c r="T59">
        <f t="shared" si="5"/>
        <v>0</v>
      </c>
      <c r="Z59" s="86"/>
    </row>
    <row r="60" spans="4:26">
      <c r="G60" t="s">
        <v>35</v>
      </c>
      <c r="H60">
        <v>1</v>
      </c>
      <c r="K60" s="97"/>
      <c r="L60" s="15"/>
      <c r="M60">
        <v>0</v>
      </c>
      <c r="O60" s="97"/>
      <c r="P60" s="42">
        <f t="shared" si="4"/>
        <v>1</v>
      </c>
      <c r="Q60" s="97"/>
      <c r="S60" s="82"/>
      <c r="T60">
        <f t="shared" si="5"/>
        <v>0</v>
      </c>
      <c r="Z60" s="86"/>
    </row>
    <row r="61" spans="4:26">
      <c r="D61">
        <v>23</v>
      </c>
      <c r="E61">
        <v>8</v>
      </c>
      <c r="F61" t="s">
        <v>162</v>
      </c>
      <c r="G61" t="s">
        <v>32</v>
      </c>
      <c r="H61">
        <v>0</v>
      </c>
      <c r="K61" s="97">
        <f>COUNTIF(H61:H66,"&gt;0")/COUNT(H61:H66)</f>
        <v>0</v>
      </c>
      <c r="L61" s="15"/>
      <c r="M61">
        <v>1</v>
      </c>
      <c r="O61" s="97">
        <f>COUNTIF(M61:M66,"&gt;0")/COUNT(M61:M66)</f>
        <v>0.16666666666666666</v>
      </c>
      <c r="P61" s="42">
        <f t="shared" si="4"/>
        <v>1</v>
      </c>
      <c r="Q61" s="97">
        <f>COUNTIF(P61:P66,"&gt;0")/COUNT(P61:P66)</f>
        <v>0.16666666666666666</v>
      </c>
      <c r="S61">
        <v>0</v>
      </c>
      <c r="T61">
        <f t="shared" si="5"/>
        <v>0</v>
      </c>
      <c r="Z61" s="86"/>
    </row>
    <row r="62" spans="4:26">
      <c r="G62" t="s">
        <v>33</v>
      </c>
      <c r="H62">
        <v>0</v>
      </c>
      <c r="K62" s="97"/>
      <c r="L62" s="15"/>
      <c r="M62">
        <v>0</v>
      </c>
      <c r="O62" s="97"/>
      <c r="P62" s="42">
        <f t="shared" si="4"/>
        <v>0</v>
      </c>
      <c r="Q62" s="97"/>
      <c r="T62">
        <f t="shared" si="5"/>
        <v>0</v>
      </c>
      <c r="Z62" s="86"/>
    </row>
    <row r="63" spans="4:26">
      <c r="G63" t="s">
        <v>34</v>
      </c>
      <c r="H63">
        <v>0</v>
      </c>
      <c r="K63" s="97"/>
      <c r="L63" s="15"/>
      <c r="M63">
        <v>0</v>
      </c>
      <c r="O63" s="97"/>
      <c r="P63" s="42">
        <f t="shared" si="4"/>
        <v>0</v>
      </c>
      <c r="Q63" s="97"/>
      <c r="T63">
        <f t="shared" si="5"/>
        <v>0</v>
      </c>
      <c r="Z63" s="86"/>
    </row>
    <row r="64" spans="4:26">
      <c r="G64" t="s">
        <v>35</v>
      </c>
      <c r="H64">
        <v>0</v>
      </c>
      <c r="K64" s="97"/>
      <c r="L64" s="15"/>
      <c r="M64">
        <v>0</v>
      </c>
      <c r="O64" s="97"/>
      <c r="P64" s="42">
        <f t="shared" si="4"/>
        <v>0</v>
      </c>
      <c r="Q64" s="97"/>
      <c r="T64">
        <f t="shared" si="5"/>
        <v>0</v>
      </c>
      <c r="Z64" s="86"/>
    </row>
    <row r="65" spans="1:26">
      <c r="G65" t="s">
        <v>36</v>
      </c>
      <c r="H65">
        <v>0</v>
      </c>
      <c r="K65" s="97"/>
      <c r="L65" s="15"/>
      <c r="M65">
        <v>0</v>
      </c>
      <c r="O65" s="97"/>
      <c r="P65" s="42">
        <f t="shared" si="4"/>
        <v>0</v>
      </c>
      <c r="Q65" s="97"/>
      <c r="T65">
        <f t="shared" si="5"/>
        <v>0</v>
      </c>
      <c r="Z65" s="86"/>
    </row>
    <row r="66" spans="1:26">
      <c r="G66" t="s">
        <v>44</v>
      </c>
      <c r="H66">
        <v>0</v>
      </c>
      <c r="K66" s="97"/>
      <c r="L66" s="15"/>
      <c r="M66">
        <v>0</v>
      </c>
      <c r="O66" s="97"/>
      <c r="P66" s="42">
        <f t="shared" si="4"/>
        <v>0</v>
      </c>
      <c r="Q66" s="97"/>
      <c r="T66">
        <f t="shared" si="5"/>
        <v>0</v>
      </c>
      <c r="Z66" s="86"/>
    </row>
    <row r="67" spans="1:26" ht="28">
      <c r="D67">
        <v>26</v>
      </c>
      <c r="E67">
        <v>8</v>
      </c>
      <c r="F67" s="14" t="s">
        <v>164</v>
      </c>
      <c r="G67" t="s">
        <v>237</v>
      </c>
      <c r="H67">
        <v>0</v>
      </c>
      <c r="K67" s="15">
        <f>COUNTIF(H67:H67,"&gt;0")/COUNT(H67:H67)</f>
        <v>0</v>
      </c>
      <c r="L67" s="15"/>
      <c r="M67">
        <v>0</v>
      </c>
      <c r="O67" s="15">
        <v>0</v>
      </c>
      <c r="P67" s="42">
        <f t="shared" si="4"/>
        <v>0</v>
      </c>
      <c r="Q67" s="15">
        <f>COUNTIF(P67:P67,"&gt;0")/COUNT(P67:P67)</f>
        <v>0</v>
      </c>
      <c r="S67">
        <v>1</v>
      </c>
      <c r="T67">
        <f t="shared" si="5"/>
        <v>8</v>
      </c>
      <c r="Z67" s="86"/>
    </row>
    <row r="68" spans="1:26" ht="28">
      <c r="D68" t="s">
        <v>69</v>
      </c>
      <c r="E68">
        <v>8</v>
      </c>
      <c r="F68" s="14" t="s">
        <v>165</v>
      </c>
      <c r="G68" t="s">
        <v>237</v>
      </c>
      <c r="H68">
        <v>0</v>
      </c>
      <c r="K68" s="15">
        <f>COUNTIF(H68:H68,"&gt;0")/COUNT(H68:H68)</f>
        <v>0</v>
      </c>
      <c r="L68" s="15"/>
      <c r="M68">
        <v>0</v>
      </c>
      <c r="O68" s="15">
        <v>0</v>
      </c>
      <c r="P68" s="42">
        <f t="shared" si="4"/>
        <v>0</v>
      </c>
      <c r="Q68" s="15">
        <f>COUNTIF(P68:P68,"&gt;0")/COUNT(P68:P68)</f>
        <v>0</v>
      </c>
      <c r="S68">
        <v>1</v>
      </c>
      <c r="T68">
        <f t="shared" si="5"/>
        <v>8</v>
      </c>
      <c r="Z68" s="86"/>
    </row>
    <row r="69" spans="1:26">
      <c r="D69" t="s">
        <v>167</v>
      </c>
      <c r="E69">
        <v>5</v>
      </c>
      <c r="F69" t="s">
        <v>168</v>
      </c>
      <c r="G69" t="s">
        <v>32</v>
      </c>
      <c r="H69">
        <v>0</v>
      </c>
      <c r="K69" s="97">
        <f>COUNTIF(H69:H72,"&gt;0")/COUNT(H69:H72)</f>
        <v>0.5</v>
      </c>
      <c r="L69" s="15"/>
      <c r="M69">
        <v>0</v>
      </c>
      <c r="O69" s="97">
        <f>COUNTIF(M69:M72,"&gt;0")/COUNT(M69:M72)</f>
        <v>0</v>
      </c>
      <c r="P69" s="42">
        <f t="shared" si="4"/>
        <v>0</v>
      </c>
      <c r="Q69" s="97">
        <f>COUNTIF(P69:P72,"&gt;0")/COUNT(P69:P72)</f>
        <v>0.5</v>
      </c>
      <c r="S69" s="82">
        <v>1</v>
      </c>
      <c r="T69">
        <f t="shared" si="5"/>
        <v>5</v>
      </c>
      <c r="Z69" s="86"/>
    </row>
    <row r="70" spans="1:26">
      <c r="G70" t="s">
        <v>33</v>
      </c>
      <c r="H70">
        <v>1</v>
      </c>
      <c r="K70" s="97"/>
      <c r="L70" s="15"/>
      <c r="M70">
        <v>0</v>
      </c>
      <c r="O70" s="97"/>
      <c r="P70" s="42">
        <f t="shared" si="4"/>
        <v>1</v>
      </c>
      <c r="Q70" s="97"/>
      <c r="S70" s="82"/>
      <c r="T70">
        <f t="shared" si="5"/>
        <v>0</v>
      </c>
      <c r="Z70" s="86"/>
    </row>
    <row r="71" spans="1:26">
      <c r="G71" t="s">
        <v>34</v>
      </c>
      <c r="H71">
        <v>1</v>
      </c>
      <c r="K71" s="97"/>
      <c r="L71" s="15"/>
      <c r="M71">
        <v>0</v>
      </c>
      <c r="O71" s="97"/>
      <c r="P71" s="42">
        <f t="shared" si="4"/>
        <v>1</v>
      </c>
      <c r="Q71" s="97"/>
      <c r="S71" s="82"/>
      <c r="T71">
        <f t="shared" si="5"/>
        <v>0</v>
      </c>
      <c r="Z71" s="86"/>
    </row>
    <row r="72" spans="1:26">
      <c r="G72" t="s">
        <v>35</v>
      </c>
      <c r="H72">
        <v>0</v>
      </c>
      <c r="K72" s="97"/>
      <c r="L72" s="15"/>
      <c r="M72">
        <v>0</v>
      </c>
      <c r="O72" s="97"/>
      <c r="P72" s="42">
        <f t="shared" si="4"/>
        <v>0</v>
      </c>
      <c r="Q72" s="97"/>
      <c r="S72" s="82"/>
      <c r="T72">
        <f t="shared" si="5"/>
        <v>0</v>
      </c>
      <c r="Z72" s="86"/>
    </row>
    <row r="73" spans="1:26">
      <c r="D73" t="s">
        <v>87</v>
      </c>
      <c r="E73">
        <v>3</v>
      </c>
      <c r="F73" t="s">
        <v>169</v>
      </c>
      <c r="G73" t="s">
        <v>32</v>
      </c>
      <c r="H73">
        <v>0</v>
      </c>
      <c r="K73" s="97">
        <f>COUNTIF(H73:H75,"&gt;0")/COUNT(H73:H75)</f>
        <v>0</v>
      </c>
      <c r="L73" s="15"/>
      <c r="M73">
        <v>1</v>
      </c>
      <c r="O73" s="97">
        <f>COUNTIF(M73:M75,"&gt;0")/COUNT(M73:M75)</f>
        <v>1</v>
      </c>
      <c r="P73" s="42">
        <f t="shared" si="4"/>
        <v>1</v>
      </c>
      <c r="Q73" s="97">
        <f>COUNTIF(P73:P75,"&gt;0")/COUNT(P73:P75)</f>
        <v>1</v>
      </c>
      <c r="S73">
        <v>0</v>
      </c>
      <c r="T73">
        <f t="shared" si="5"/>
        <v>0</v>
      </c>
      <c r="Z73" s="86"/>
    </row>
    <row r="74" spans="1:26">
      <c r="G74" t="s">
        <v>33</v>
      </c>
      <c r="H74">
        <v>0</v>
      </c>
      <c r="K74" s="97"/>
      <c r="L74" s="15"/>
      <c r="M74">
        <v>2</v>
      </c>
      <c r="O74" s="97"/>
      <c r="P74" s="42">
        <f t="shared" si="4"/>
        <v>1</v>
      </c>
      <c r="Q74" s="97"/>
      <c r="Z74" s="8"/>
    </row>
    <row r="75" spans="1:26">
      <c r="G75" t="s">
        <v>34</v>
      </c>
      <c r="H75">
        <v>0</v>
      </c>
      <c r="K75" s="97"/>
      <c r="L75" s="15"/>
      <c r="M75">
        <v>2</v>
      </c>
      <c r="O75" s="97"/>
      <c r="P75" s="42">
        <f t="shared" si="4"/>
        <v>1</v>
      </c>
      <c r="Q75" s="97"/>
      <c r="Z75" s="8"/>
    </row>
    <row r="76" spans="1:26">
      <c r="E76">
        <f>SUM(E47:E73)</f>
        <v>41</v>
      </c>
      <c r="H76" s="16">
        <f>SUM(H47:H73)</f>
        <v>8</v>
      </c>
      <c r="J76" s="17" t="s">
        <v>39</v>
      </c>
      <c r="K76" s="19">
        <f>AVERAGEA(K47:K73)</f>
        <v>0.21577380952380953</v>
      </c>
      <c r="L76" s="19">
        <f>SUMPRODUCT(K47:K73, E47:E73) / SUM( E47:E73)</f>
        <v>0.21312427409988383</v>
      </c>
      <c r="M76" s="17">
        <f>SUM(M47:M73)</f>
        <v>5</v>
      </c>
      <c r="N76" s="20"/>
      <c r="O76" s="28">
        <f>AVERAGE(O47:O73)</f>
        <v>0.2232142857142857</v>
      </c>
      <c r="P76" s="42"/>
      <c r="Q76" s="19">
        <f>AVERAGEA(Q47:Q73)</f>
        <v>0.3794642857142857</v>
      </c>
      <c r="R76" s="17"/>
      <c r="S76" s="17">
        <f>SUM(S47:S73)/COUNTA(S47:S73)</f>
        <v>0.625</v>
      </c>
      <c r="T76" s="17">
        <f>SUM(T47:T73)</f>
        <v>29.5</v>
      </c>
      <c r="U76" s="17">
        <f>SUMPRODUCT(S47:S73, E47:E73) / SUM( E47:E73)</f>
        <v>0.71951219512195119</v>
      </c>
      <c r="V76" s="17">
        <v>8</v>
      </c>
      <c r="W76" s="17">
        <f>E76-T76</f>
        <v>11.5</v>
      </c>
      <c r="X76" s="17">
        <v>1</v>
      </c>
      <c r="Y76" s="17">
        <v>0</v>
      </c>
      <c r="Z76" s="8"/>
    </row>
    <row r="77" spans="1:26" ht="45">
      <c r="A77">
        <v>5</v>
      </c>
      <c r="B77" t="s">
        <v>73</v>
      </c>
      <c r="C77" s="26" t="s">
        <v>314</v>
      </c>
      <c r="D77" t="s">
        <v>89</v>
      </c>
      <c r="E77">
        <v>5</v>
      </c>
      <c r="F77" s="14" t="s">
        <v>137</v>
      </c>
      <c r="G77" t="s">
        <v>32</v>
      </c>
      <c r="H77">
        <v>0</v>
      </c>
      <c r="K77" s="97">
        <f>COUNTIF(H77:H82,"&gt;0")/COUNT(H77:H82)</f>
        <v>0.5</v>
      </c>
      <c r="L77" s="15"/>
      <c r="M77">
        <v>1</v>
      </c>
      <c r="O77" s="97">
        <f>COUNTIF(M77:M82,"&gt;0")/COUNT(M77:M82)</f>
        <v>1</v>
      </c>
      <c r="P77" s="42">
        <f t="shared" ref="P77:P115" si="6">IF(OR(H77&gt;0, M77&gt;0),1,0)</f>
        <v>1</v>
      </c>
      <c r="Q77" s="97">
        <f>COUNTIF(P77:P82,"&gt;0")/COUNT(P77:P82)</f>
        <v>1</v>
      </c>
      <c r="S77" s="82">
        <v>1</v>
      </c>
      <c r="T77">
        <f t="shared" ref="T77:T115" si="7">IF(S77&gt;0,E77,0)</f>
        <v>5</v>
      </c>
      <c r="Z77" s="82" t="s">
        <v>43</v>
      </c>
    </row>
    <row r="78" spans="1:26">
      <c r="G78" t="s">
        <v>33</v>
      </c>
      <c r="H78">
        <v>1</v>
      </c>
      <c r="K78" s="97"/>
      <c r="L78" s="15"/>
      <c r="M78">
        <v>1</v>
      </c>
      <c r="O78" s="97"/>
      <c r="P78" s="42">
        <f t="shared" si="6"/>
        <v>1</v>
      </c>
      <c r="Q78" s="97"/>
      <c r="S78" s="82"/>
      <c r="T78">
        <f t="shared" si="7"/>
        <v>0</v>
      </c>
      <c r="Z78" s="82"/>
    </row>
    <row r="79" spans="1:26">
      <c r="G79" t="s">
        <v>34</v>
      </c>
      <c r="H79">
        <v>0</v>
      </c>
      <c r="K79" s="97"/>
      <c r="L79" s="15"/>
      <c r="M79">
        <v>1</v>
      </c>
      <c r="O79" s="97"/>
      <c r="P79" s="42">
        <f t="shared" si="6"/>
        <v>1</v>
      </c>
      <c r="Q79" s="97"/>
      <c r="S79" s="82"/>
      <c r="T79">
        <f t="shared" si="7"/>
        <v>0</v>
      </c>
      <c r="Z79" s="82"/>
    </row>
    <row r="80" spans="1:26">
      <c r="G80" t="s">
        <v>35</v>
      </c>
      <c r="H80">
        <v>1</v>
      </c>
      <c r="K80" s="97"/>
      <c r="L80" s="15"/>
      <c r="M80">
        <v>1</v>
      </c>
      <c r="O80" s="97"/>
      <c r="P80" s="42">
        <f t="shared" si="6"/>
        <v>1</v>
      </c>
      <c r="Q80" s="97"/>
      <c r="S80" s="82"/>
      <c r="T80">
        <f t="shared" si="7"/>
        <v>0</v>
      </c>
      <c r="Z80" s="82"/>
    </row>
    <row r="81" spans="4:26">
      <c r="G81" t="s">
        <v>36</v>
      </c>
      <c r="H81">
        <v>0</v>
      </c>
      <c r="K81" s="97"/>
      <c r="L81" s="15"/>
      <c r="M81">
        <v>2</v>
      </c>
      <c r="O81" s="97"/>
      <c r="P81" s="42">
        <f t="shared" si="6"/>
        <v>1</v>
      </c>
      <c r="Q81" s="97"/>
      <c r="S81" s="82"/>
      <c r="T81">
        <f t="shared" si="7"/>
        <v>0</v>
      </c>
      <c r="Z81" s="82"/>
    </row>
    <row r="82" spans="4:26">
      <c r="G82" t="s">
        <v>44</v>
      </c>
      <c r="H82">
        <v>1</v>
      </c>
      <c r="K82" s="97"/>
      <c r="L82" s="15"/>
      <c r="M82">
        <v>3</v>
      </c>
      <c r="O82" s="97"/>
      <c r="P82" s="42">
        <f t="shared" si="6"/>
        <v>1</v>
      </c>
      <c r="Q82" s="97"/>
      <c r="S82" s="82"/>
      <c r="T82">
        <f t="shared" si="7"/>
        <v>0</v>
      </c>
      <c r="Z82" s="82"/>
    </row>
    <row r="83" spans="4:26">
      <c r="D83" t="s">
        <v>91</v>
      </c>
      <c r="E83">
        <v>3</v>
      </c>
      <c r="F83" t="s">
        <v>170</v>
      </c>
      <c r="G83" t="s">
        <v>32</v>
      </c>
      <c r="H83">
        <v>0</v>
      </c>
      <c r="K83" s="97">
        <f>COUNTIF(H83:H86,"&gt;0")/COUNT(H83:H86)</f>
        <v>0</v>
      </c>
      <c r="L83" s="15"/>
      <c r="M83">
        <v>2</v>
      </c>
      <c r="O83" s="97">
        <f>COUNTIF(M83:M86,"&gt;0")/COUNT(M83:M86)</f>
        <v>1</v>
      </c>
      <c r="P83" s="42">
        <f t="shared" si="6"/>
        <v>1</v>
      </c>
      <c r="Q83" s="97">
        <f>COUNTIF(P83:P86,"&gt;0")/COUNT(P83:P86)</f>
        <v>1</v>
      </c>
      <c r="S83" s="82">
        <v>0</v>
      </c>
      <c r="T83">
        <f t="shared" si="7"/>
        <v>0</v>
      </c>
      <c r="Z83" s="82" t="s">
        <v>43</v>
      </c>
    </row>
    <row r="84" spans="4:26">
      <c r="G84" t="s">
        <v>33</v>
      </c>
      <c r="H84">
        <v>0</v>
      </c>
      <c r="K84" s="97"/>
      <c r="L84" s="15"/>
      <c r="M84">
        <v>2</v>
      </c>
      <c r="O84" s="97"/>
      <c r="P84" s="42">
        <f t="shared" si="6"/>
        <v>1</v>
      </c>
      <c r="Q84" s="97"/>
      <c r="S84" s="82"/>
      <c r="T84">
        <f t="shared" si="7"/>
        <v>0</v>
      </c>
      <c r="Z84" s="82"/>
    </row>
    <row r="85" spans="4:26">
      <c r="G85" t="s">
        <v>34</v>
      </c>
      <c r="H85">
        <v>0</v>
      </c>
      <c r="K85" s="97"/>
      <c r="L85" s="15"/>
      <c r="M85">
        <v>3</v>
      </c>
      <c r="O85" s="97"/>
      <c r="P85" s="42">
        <f t="shared" si="6"/>
        <v>1</v>
      </c>
      <c r="Q85" s="97"/>
      <c r="S85" s="82"/>
      <c r="T85">
        <f t="shared" si="7"/>
        <v>0</v>
      </c>
      <c r="Z85" s="82"/>
    </row>
    <row r="86" spans="4:26">
      <c r="G86" t="s">
        <v>35</v>
      </c>
      <c r="H86">
        <v>0</v>
      </c>
      <c r="K86" s="97"/>
      <c r="L86" s="15"/>
      <c r="M86">
        <v>2</v>
      </c>
      <c r="O86" s="97"/>
      <c r="P86" s="42">
        <f t="shared" si="6"/>
        <v>1</v>
      </c>
      <c r="Q86" s="97"/>
      <c r="S86" s="82"/>
      <c r="T86">
        <f t="shared" si="7"/>
        <v>0</v>
      </c>
      <c r="Z86" s="82"/>
    </row>
    <row r="87" spans="4:26" ht="51">
      <c r="D87" t="s">
        <v>84</v>
      </c>
      <c r="E87">
        <v>8</v>
      </c>
      <c r="F87" s="44" t="s">
        <v>85</v>
      </c>
      <c r="G87" t="s">
        <v>32</v>
      </c>
      <c r="H87">
        <v>0</v>
      </c>
      <c r="K87" s="97">
        <f>COUNTIF(H87:H92,"&gt;0")/COUNT(H87:H92)</f>
        <v>0</v>
      </c>
      <c r="L87" s="15"/>
      <c r="M87">
        <v>1</v>
      </c>
      <c r="O87" s="97">
        <f>COUNTIF(M87:M92,"&gt;0")/COUNT(M87:M92)</f>
        <v>1</v>
      </c>
      <c r="P87" s="42">
        <f t="shared" si="6"/>
        <v>1</v>
      </c>
      <c r="Q87" s="97">
        <f>COUNTIF(P87:P92,"&gt;0")/COUNT(P87:P92)</f>
        <v>1</v>
      </c>
      <c r="S87" s="82">
        <v>0</v>
      </c>
      <c r="T87">
        <f t="shared" si="7"/>
        <v>0</v>
      </c>
      <c r="Z87" s="82"/>
    </row>
    <row r="88" spans="4:26">
      <c r="G88" t="s">
        <v>33</v>
      </c>
      <c r="H88">
        <v>0</v>
      </c>
      <c r="K88" s="97"/>
      <c r="L88" s="15"/>
      <c r="M88">
        <v>1</v>
      </c>
      <c r="O88" s="97"/>
      <c r="P88" s="42">
        <f t="shared" si="6"/>
        <v>1</v>
      </c>
      <c r="Q88" s="97"/>
      <c r="S88" s="82"/>
      <c r="T88">
        <f t="shared" si="7"/>
        <v>0</v>
      </c>
      <c r="Z88" s="82"/>
    </row>
    <row r="89" spans="4:26">
      <c r="G89" t="s">
        <v>34</v>
      </c>
      <c r="H89">
        <v>0</v>
      </c>
      <c r="K89" s="97"/>
      <c r="L89" s="15"/>
      <c r="M89">
        <v>1</v>
      </c>
      <c r="O89" s="97"/>
      <c r="P89" s="42">
        <f t="shared" si="6"/>
        <v>1</v>
      </c>
      <c r="Q89" s="97"/>
      <c r="S89" s="82"/>
      <c r="T89">
        <f t="shared" si="7"/>
        <v>0</v>
      </c>
      <c r="Z89" s="82"/>
    </row>
    <row r="90" spans="4:26">
      <c r="G90" t="s">
        <v>35</v>
      </c>
      <c r="H90">
        <v>0</v>
      </c>
      <c r="K90" s="97"/>
      <c r="L90" s="15"/>
      <c r="M90">
        <v>1</v>
      </c>
      <c r="O90" s="97"/>
      <c r="P90" s="42">
        <f t="shared" si="6"/>
        <v>1</v>
      </c>
      <c r="Q90" s="97"/>
      <c r="S90" s="82"/>
      <c r="T90">
        <f t="shared" si="7"/>
        <v>0</v>
      </c>
      <c r="Z90" s="82"/>
    </row>
    <row r="91" spans="4:26">
      <c r="G91" t="s">
        <v>36</v>
      </c>
      <c r="H91">
        <v>0</v>
      </c>
      <c r="K91" s="97"/>
      <c r="L91" s="15"/>
      <c r="M91">
        <v>1</v>
      </c>
      <c r="O91" s="97"/>
      <c r="P91" s="42">
        <f t="shared" si="6"/>
        <v>1</v>
      </c>
      <c r="Q91" s="97"/>
      <c r="S91" s="82"/>
      <c r="T91">
        <f t="shared" si="7"/>
        <v>0</v>
      </c>
      <c r="Z91" s="82"/>
    </row>
    <row r="92" spans="4:26">
      <c r="G92" t="s">
        <v>44</v>
      </c>
      <c r="H92">
        <v>0</v>
      </c>
      <c r="K92" s="97"/>
      <c r="L92" s="15"/>
      <c r="M92">
        <v>1</v>
      </c>
      <c r="O92" s="97"/>
      <c r="P92" s="42">
        <f t="shared" si="6"/>
        <v>1</v>
      </c>
      <c r="Q92" s="97"/>
      <c r="S92" s="82"/>
      <c r="T92">
        <f t="shared" si="7"/>
        <v>0</v>
      </c>
      <c r="Z92" s="82"/>
    </row>
    <row r="93" spans="4:26">
      <c r="D93" t="s">
        <v>171</v>
      </c>
      <c r="E93">
        <v>3</v>
      </c>
      <c r="F93" t="s">
        <v>247</v>
      </c>
      <c r="G93" t="s">
        <v>32</v>
      </c>
      <c r="H93">
        <v>1</v>
      </c>
      <c r="K93" s="97">
        <f>COUNTIF(H93:H97,"&gt;0")/COUNT(H93:H97)</f>
        <v>0.4</v>
      </c>
      <c r="L93" s="15"/>
      <c r="M93">
        <v>3</v>
      </c>
      <c r="O93" s="97">
        <f>COUNTIF(M93:M97,"&gt;0")/COUNT(M93:M97)</f>
        <v>0.8</v>
      </c>
      <c r="P93" s="42">
        <f t="shared" si="6"/>
        <v>1</v>
      </c>
      <c r="Q93" s="97">
        <f>COUNTIF(P93:P97,"&gt;0")/COUNT(P93:P97)</f>
        <v>0.8</v>
      </c>
      <c r="S93" s="82">
        <v>1</v>
      </c>
      <c r="T93">
        <f t="shared" si="7"/>
        <v>3</v>
      </c>
      <c r="Z93" s="82"/>
    </row>
    <row r="94" spans="4:26">
      <c r="G94" t="s">
        <v>33</v>
      </c>
      <c r="H94">
        <v>1</v>
      </c>
      <c r="K94" s="97"/>
      <c r="L94" s="15"/>
      <c r="M94">
        <v>3</v>
      </c>
      <c r="O94" s="97"/>
      <c r="P94" s="42">
        <f t="shared" si="6"/>
        <v>1</v>
      </c>
      <c r="Q94" s="97"/>
      <c r="S94" s="82"/>
      <c r="T94">
        <f t="shared" si="7"/>
        <v>0</v>
      </c>
      <c r="Z94" s="82"/>
    </row>
    <row r="95" spans="4:26">
      <c r="G95" t="s">
        <v>34</v>
      </c>
      <c r="H95">
        <v>0</v>
      </c>
      <c r="K95" s="97"/>
      <c r="L95" s="15"/>
      <c r="M95">
        <v>2</v>
      </c>
      <c r="O95" s="97"/>
      <c r="P95" s="42">
        <f t="shared" si="6"/>
        <v>1</v>
      </c>
      <c r="Q95" s="97"/>
      <c r="S95" s="82"/>
      <c r="T95">
        <f t="shared" si="7"/>
        <v>0</v>
      </c>
      <c r="Z95" s="82"/>
    </row>
    <row r="96" spans="4:26">
      <c r="G96" t="s">
        <v>35</v>
      </c>
      <c r="H96">
        <v>0</v>
      </c>
      <c r="K96" s="97"/>
      <c r="L96" s="15"/>
      <c r="M96">
        <v>3</v>
      </c>
      <c r="O96" s="97"/>
      <c r="P96" s="42">
        <f t="shared" si="6"/>
        <v>1</v>
      </c>
      <c r="Q96" s="97"/>
      <c r="S96" s="82"/>
      <c r="T96">
        <f t="shared" si="7"/>
        <v>0</v>
      </c>
      <c r="Z96" s="82"/>
    </row>
    <row r="97" spans="4:26">
      <c r="G97" t="s">
        <v>36</v>
      </c>
      <c r="H97">
        <v>0</v>
      </c>
      <c r="K97" s="97"/>
      <c r="L97" s="15"/>
      <c r="M97">
        <v>0</v>
      </c>
      <c r="O97" s="97"/>
      <c r="P97" s="42">
        <f t="shared" si="6"/>
        <v>0</v>
      </c>
      <c r="Q97" s="97"/>
      <c r="S97" s="82"/>
      <c r="T97">
        <f t="shared" si="7"/>
        <v>0</v>
      </c>
      <c r="Z97" s="82"/>
    </row>
    <row r="98" spans="4:26" ht="28">
      <c r="D98" t="s">
        <v>93</v>
      </c>
      <c r="E98">
        <v>5</v>
      </c>
      <c r="F98" s="14" t="s">
        <v>184</v>
      </c>
      <c r="G98" t="s">
        <v>32</v>
      </c>
      <c r="H98">
        <v>2</v>
      </c>
      <c r="K98" s="97">
        <f>COUNTIF(H98:H104,"&gt;0")/COUNT(H98:H104)</f>
        <v>0.2857142857142857</v>
      </c>
      <c r="L98" s="15"/>
      <c r="M98">
        <v>2</v>
      </c>
      <c r="O98" s="97">
        <f>COUNTIF(M98:M104,"&gt;0")/COUNT(M98:M104)</f>
        <v>0.7142857142857143</v>
      </c>
      <c r="P98" s="42">
        <f t="shared" si="6"/>
        <v>1</v>
      </c>
      <c r="Q98" s="97">
        <f>COUNTIF(P98:P104,"&gt;0")/COUNT(P98:P104)</f>
        <v>0.8571428571428571</v>
      </c>
      <c r="S98" s="82">
        <v>1</v>
      </c>
      <c r="T98">
        <f t="shared" si="7"/>
        <v>5</v>
      </c>
      <c r="Z98" s="82"/>
    </row>
    <row r="99" spans="4:26">
      <c r="G99" t="s">
        <v>33</v>
      </c>
      <c r="H99">
        <v>0</v>
      </c>
      <c r="K99" s="97"/>
      <c r="L99" s="15"/>
      <c r="M99">
        <v>1</v>
      </c>
      <c r="O99" s="97"/>
      <c r="P99" s="42">
        <f t="shared" si="6"/>
        <v>1</v>
      </c>
      <c r="Q99" s="97"/>
      <c r="S99" s="82"/>
      <c r="T99">
        <f t="shared" si="7"/>
        <v>0</v>
      </c>
      <c r="Z99" s="82"/>
    </row>
    <row r="100" spans="4:26">
      <c r="G100" t="s">
        <v>34</v>
      </c>
      <c r="H100">
        <v>1</v>
      </c>
      <c r="K100" s="97"/>
      <c r="L100" s="15"/>
      <c r="M100">
        <v>0</v>
      </c>
      <c r="O100" s="97"/>
      <c r="P100" s="42">
        <f t="shared" si="6"/>
        <v>1</v>
      </c>
      <c r="Q100" s="97"/>
      <c r="S100" s="82"/>
      <c r="T100">
        <f t="shared" si="7"/>
        <v>0</v>
      </c>
      <c r="Z100" s="82"/>
    </row>
    <row r="101" spans="4:26">
      <c r="G101" t="s">
        <v>35</v>
      </c>
      <c r="H101">
        <v>0</v>
      </c>
      <c r="K101" s="97"/>
      <c r="L101" s="15"/>
      <c r="M101">
        <v>0</v>
      </c>
      <c r="O101" s="97"/>
      <c r="P101" s="42">
        <f t="shared" si="6"/>
        <v>0</v>
      </c>
      <c r="Q101" s="97"/>
      <c r="S101" s="82"/>
      <c r="T101">
        <f t="shared" si="7"/>
        <v>0</v>
      </c>
      <c r="Z101" s="82"/>
    </row>
    <row r="102" spans="4:26">
      <c r="G102" t="s">
        <v>36</v>
      </c>
      <c r="H102">
        <v>0</v>
      </c>
      <c r="K102" s="97"/>
      <c r="L102" s="15"/>
      <c r="M102">
        <v>4</v>
      </c>
      <c r="O102" s="97"/>
      <c r="P102" s="42">
        <f t="shared" si="6"/>
        <v>1</v>
      </c>
      <c r="Q102" s="97"/>
      <c r="S102" s="82"/>
      <c r="T102">
        <f t="shared" si="7"/>
        <v>0</v>
      </c>
      <c r="Z102" s="82"/>
    </row>
    <row r="103" spans="4:26">
      <c r="G103" t="s">
        <v>44</v>
      </c>
      <c r="H103">
        <v>0</v>
      </c>
      <c r="K103" s="97"/>
      <c r="L103" s="15"/>
      <c r="M103">
        <v>8</v>
      </c>
      <c r="O103" s="97"/>
      <c r="P103" s="42">
        <f t="shared" si="6"/>
        <v>1</v>
      </c>
      <c r="Q103" s="97"/>
      <c r="S103" s="82"/>
      <c r="T103">
        <f t="shared" si="7"/>
        <v>0</v>
      </c>
      <c r="Z103" s="82"/>
    </row>
    <row r="104" spans="4:26">
      <c r="G104" t="s">
        <v>45</v>
      </c>
      <c r="H104">
        <v>0</v>
      </c>
      <c r="K104" s="97"/>
      <c r="L104" s="15"/>
      <c r="M104">
        <v>2</v>
      </c>
      <c r="O104" s="97"/>
      <c r="P104" s="42">
        <f t="shared" si="6"/>
        <v>1</v>
      </c>
      <c r="Q104" s="97"/>
      <c r="S104" s="82"/>
      <c r="T104">
        <f t="shared" si="7"/>
        <v>0</v>
      </c>
      <c r="Z104" s="82"/>
    </row>
    <row r="105" spans="4:26" ht="30">
      <c r="D105" t="s">
        <v>77</v>
      </c>
      <c r="E105">
        <v>8</v>
      </c>
      <c r="F105" s="45" t="s">
        <v>78</v>
      </c>
      <c r="G105" t="s">
        <v>32</v>
      </c>
      <c r="H105">
        <v>0</v>
      </c>
      <c r="K105" s="97">
        <f>COUNTIF(H105:H115,"&gt;0")/COUNT(H105:H115)</f>
        <v>0</v>
      </c>
      <c r="L105" s="15"/>
      <c r="M105">
        <v>2</v>
      </c>
      <c r="O105" s="97">
        <f>COUNTIF(M105:M115,"&gt;0")/COUNT(M105:M115)</f>
        <v>0.81818181818181823</v>
      </c>
      <c r="P105" s="42">
        <f t="shared" si="6"/>
        <v>1</v>
      </c>
      <c r="Q105" s="97">
        <f>COUNTIF(P105:P115,"&gt;0")/COUNT(P105:P115)</f>
        <v>0.81818181818181823</v>
      </c>
      <c r="S105" s="82">
        <v>0</v>
      </c>
      <c r="T105">
        <f t="shared" si="7"/>
        <v>0</v>
      </c>
      <c r="Z105" s="82"/>
    </row>
    <row r="106" spans="4:26">
      <c r="G106" t="s">
        <v>33</v>
      </c>
      <c r="H106">
        <v>0</v>
      </c>
      <c r="K106" s="97"/>
      <c r="L106" s="15"/>
      <c r="M106">
        <v>1</v>
      </c>
      <c r="O106" s="97"/>
      <c r="P106" s="42">
        <f t="shared" si="6"/>
        <v>1</v>
      </c>
      <c r="Q106" s="97"/>
      <c r="S106" s="82"/>
      <c r="T106">
        <f t="shared" si="7"/>
        <v>0</v>
      </c>
      <c r="Z106" s="82"/>
    </row>
    <row r="107" spans="4:26">
      <c r="G107" t="s">
        <v>34</v>
      </c>
      <c r="H107">
        <v>0</v>
      </c>
      <c r="K107" s="97"/>
      <c r="L107" s="15"/>
      <c r="M107">
        <v>1</v>
      </c>
      <c r="O107" s="97"/>
      <c r="P107" s="42">
        <f t="shared" si="6"/>
        <v>1</v>
      </c>
      <c r="Q107" s="97"/>
      <c r="S107" s="82"/>
      <c r="T107">
        <f t="shared" si="7"/>
        <v>0</v>
      </c>
      <c r="Z107" s="82"/>
    </row>
    <row r="108" spans="4:26">
      <c r="G108" t="s">
        <v>35</v>
      </c>
      <c r="H108">
        <v>0</v>
      </c>
      <c r="K108" s="97"/>
      <c r="L108" s="15"/>
      <c r="M108">
        <v>1</v>
      </c>
      <c r="O108" s="97"/>
      <c r="P108" s="42">
        <f t="shared" si="6"/>
        <v>1</v>
      </c>
      <c r="Q108" s="97"/>
      <c r="S108" s="82"/>
      <c r="T108">
        <f t="shared" si="7"/>
        <v>0</v>
      </c>
      <c r="Z108" s="82"/>
    </row>
    <row r="109" spans="4:26">
      <c r="G109" t="s">
        <v>36</v>
      </c>
      <c r="H109">
        <v>0</v>
      </c>
      <c r="K109" s="97"/>
      <c r="L109" s="15"/>
      <c r="M109">
        <v>0</v>
      </c>
      <c r="O109" s="97"/>
      <c r="P109" s="42">
        <f t="shared" si="6"/>
        <v>0</v>
      </c>
      <c r="Q109" s="97"/>
      <c r="S109" s="82"/>
      <c r="T109">
        <f t="shared" si="7"/>
        <v>0</v>
      </c>
      <c r="Z109" s="82"/>
    </row>
    <row r="110" spans="4:26">
      <c r="G110" t="s">
        <v>44</v>
      </c>
      <c r="H110">
        <v>0</v>
      </c>
      <c r="K110" s="97"/>
      <c r="L110" s="15"/>
      <c r="M110">
        <v>2</v>
      </c>
      <c r="O110" s="97"/>
      <c r="P110" s="42">
        <f t="shared" si="6"/>
        <v>1</v>
      </c>
      <c r="Q110" s="97"/>
      <c r="S110" s="82"/>
      <c r="T110">
        <f t="shared" si="7"/>
        <v>0</v>
      </c>
      <c r="Z110" s="82"/>
    </row>
    <row r="111" spans="4:26">
      <c r="G111" t="s">
        <v>45</v>
      </c>
      <c r="H111">
        <v>0</v>
      </c>
      <c r="K111" s="97"/>
      <c r="L111" s="15"/>
      <c r="M111">
        <v>1</v>
      </c>
      <c r="O111" s="97"/>
      <c r="P111" s="42">
        <f t="shared" si="6"/>
        <v>1</v>
      </c>
      <c r="Q111" s="97"/>
      <c r="S111" s="82"/>
      <c r="T111">
        <f t="shared" si="7"/>
        <v>0</v>
      </c>
      <c r="Z111" s="82"/>
    </row>
    <row r="112" spans="4:26">
      <c r="G112" t="s">
        <v>46</v>
      </c>
      <c r="H112">
        <v>0</v>
      </c>
      <c r="K112" s="97"/>
      <c r="L112" s="15"/>
      <c r="M112">
        <v>1</v>
      </c>
      <c r="O112" s="97"/>
      <c r="P112" s="42">
        <f t="shared" si="6"/>
        <v>1</v>
      </c>
      <c r="Q112" s="97"/>
      <c r="S112" s="82"/>
      <c r="T112">
        <f t="shared" si="7"/>
        <v>0</v>
      </c>
      <c r="Z112" s="82"/>
    </row>
    <row r="113" spans="1:26">
      <c r="G113" t="s">
        <v>47</v>
      </c>
      <c r="H113">
        <v>0</v>
      </c>
      <c r="K113" s="97"/>
      <c r="L113" s="15"/>
      <c r="M113">
        <v>3</v>
      </c>
      <c r="O113" s="97"/>
      <c r="P113" s="42">
        <f t="shared" si="6"/>
        <v>1</v>
      </c>
      <c r="Q113" s="97"/>
      <c r="S113" s="82"/>
      <c r="T113">
        <f t="shared" si="7"/>
        <v>0</v>
      </c>
      <c r="Z113" s="82"/>
    </row>
    <row r="114" spans="1:26">
      <c r="G114" t="s">
        <v>48</v>
      </c>
      <c r="H114">
        <v>0</v>
      </c>
      <c r="K114" s="97"/>
      <c r="L114" s="15"/>
      <c r="M114">
        <v>1</v>
      </c>
      <c r="O114" s="97"/>
      <c r="P114" s="42">
        <f t="shared" si="6"/>
        <v>1</v>
      </c>
      <c r="Q114" s="97"/>
      <c r="S114" s="82"/>
      <c r="T114">
        <f t="shared" si="7"/>
        <v>0</v>
      </c>
      <c r="Z114" s="82"/>
    </row>
    <row r="115" spans="1:26">
      <c r="G115" t="s">
        <v>49</v>
      </c>
      <c r="H115">
        <v>0</v>
      </c>
      <c r="K115" s="97"/>
      <c r="L115" s="15"/>
      <c r="M115">
        <v>0</v>
      </c>
      <c r="O115" s="97"/>
      <c r="P115" s="42">
        <f t="shared" si="6"/>
        <v>0</v>
      </c>
      <c r="Q115" s="97"/>
      <c r="S115" s="82"/>
      <c r="T115">
        <f t="shared" si="7"/>
        <v>0</v>
      </c>
      <c r="Z115" s="82"/>
    </row>
    <row r="116" spans="1:26">
      <c r="E116">
        <f>SUM(E77:E115)</f>
        <v>32</v>
      </c>
      <c r="H116" s="16">
        <f>SUM(H77:H115)</f>
        <v>8</v>
      </c>
      <c r="J116" s="17" t="s">
        <v>39</v>
      </c>
      <c r="K116" s="19">
        <f>AVERAGEA(K77:K115)</f>
        <v>0.19761904761904761</v>
      </c>
      <c r="L116" s="19">
        <f>SUMPRODUCT(K77:K115, E77:E115) / SUM( E77:E115)</f>
        <v>0.16026785714285713</v>
      </c>
      <c r="M116" s="17">
        <f>SUM(M77:M115)</f>
        <v>65</v>
      </c>
      <c r="N116" s="20"/>
      <c r="O116" s="28">
        <f>AVERAGE(O77:O115)</f>
        <v>0.88874458874458873</v>
      </c>
      <c r="P116" s="42"/>
      <c r="Q116" s="19">
        <f>AVERAGEA(Q77:Q115)</f>
        <v>0.91255411255411245</v>
      </c>
      <c r="R116" s="17"/>
      <c r="S116" s="17">
        <f>SUM(S77:S115)/COUNTA(S77:S115)</f>
        <v>0.5</v>
      </c>
      <c r="T116" s="17">
        <f>SUM(T77:T115)</f>
        <v>13</v>
      </c>
      <c r="U116" s="17">
        <f>SUMPRODUCT(S77:S115, E77:E115) / SUM( E77:E115)</f>
        <v>0.40625</v>
      </c>
      <c r="V116" s="17">
        <v>21</v>
      </c>
      <c r="W116" s="17">
        <f>E116-T116</f>
        <v>19</v>
      </c>
      <c r="X116" s="17">
        <v>0</v>
      </c>
      <c r="Y116" s="17">
        <v>0</v>
      </c>
    </row>
    <row r="117" spans="1:26" ht="45">
      <c r="A117">
        <v>6</v>
      </c>
      <c r="B117" t="s">
        <v>262</v>
      </c>
      <c r="C117" s="26" t="s">
        <v>315</v>
      </c>
      <c r="D117" t="s">
        <v>120</v>
      </c>
      <c r="E117">
        <v>3</v>
      </c>
      <c r="F117" s="14" t="s">
        <v>28</v>
      </c>
      <c r="G117" t="s">
        <v>32</v>
      </c>
      <c r="H117">
        <v>0</v>
      </c>
      <c r="K117" s="97">
        <f>COUNTIF(H117:H124,"&gt;0")/COUNT(H117:H124)</f>
        <v>0</v>
      </c>
      <c r="L117" s="15"/>
      <c r="M117" s="82">
        <v>0</v>
      </c>
      <c r="O117" s="97">
        <v>0</v>
      </c>
      <c r="P117" s="42">
        <f t="shared" ref="P117:P131" si="8">IF(OR(H117&gt;0, M117&gt;0),1,0)</f>
        <v>0</v>
      </c>
      <c r="Q117" s="97">
        <f>COUNTIF(P117:P124,"&gt;0")/COUNT(P117:P124)</f>
        <v>0</v>
      </c>
      <c r="S117" s="82">
        <v>1</v>
      </c>
      <c r="T117">
        <f t="shared" ref="T117:T148" si="9">IF(S117&gt;0,E117,0)</f>
        <v>3</v>
      </c>
      <c r="Z117" s="82" t="s">
        <v>43</v>
      </c>
    </row>
    <row r="118" spans="1:26">
      <c r="G118" t="s">
        <v>33</v>
      </c>
      <c r="H118">
        <v>0</v>
      </c>
      <c r="K118" s="97"/>
      <c r="L118" s="15"/>
      <c r="M118" s="82"/>
      <c r="O118" s="97"/>
      <c r="P118" s="42">
        <f t="shared" si="8"/>
        <v>0</v>
      </c>
      <c r="Q118" s="97"/>
      <c r="S118" s="82"/>
      <c r="T118">
        <f t="shared" si="9"/>
        <v>0</v>
      </c>
      <c r="Z118" s="82"/>
    </row>
    <row r="119" spans="1:26">
      <c r="G119" t="s">
        <v>34</v>
      </c>
      <c r="H119">
        <v>0</v>
      </c>
      <c r="K119" s="97"/>
      <c r="L119" s="15"/>
      <c r="M119" s="82"/>
      <c r="O119" s="97"/>
      <c r="P119" s="42">
        <f t="shared" si="8"/>
        <v>0</v>
      </c>
      <c r="Q119" s="97"/>
      <c r="S119" s="82"/>
      <c r="T119">
        <f t="shared" si="9"/>
        <v>0</v>
      </c>
      <c r="Z119" s="82"/>
    </row>
    <row r="120" spans="1:26">
      <c r="G120" t="s">
        <v>35</v>
      </c>
      <c r="H120">
        <v>0</v>
      </c>
      <c r="K120" s="97"/>
      <c r="L120" s="15"/>
      <c r="M120" s="82"/>
      <c r="O120" s="97"/>
      <c r="P120" s="42">
        <f t="shared" si="8"/>
        <v>0</v>
      </c>
      <c r="Q120" s="97"/>
      <c r="S120" s="82"/>
      <c r="T120">
        <f t="shared" si="9"/>
        <v>0</v>
      </c>
      <c r="Z120" s="82"/>
    </row>
    <row r="121" spans="1:26">
      <c r="G121" t="s">
        <v>36</v>
      </c>
      <c r="H121">
        <v>0</v>
      </c>
      <c r="K121" s="97"/>
      <c r="L121" s="15"/>
      <c r="M121" s="82"/>
      <c r="O121" s="97"/>
      <c r="P121" s="42">
        <f t="shared" si="8"/>
        <v>0</v>
      </c>
      <c r="Q121" s="97"/>
      <c r="S121" s="82"/>
      <c r="T121">
        <f t="shared" si="9"/>
        <v>0</v>
      </c>
      <c r="Z121" s="82"/>
    </row>
    <row r="122" spans="1:26">
      <c r="G122" t="s">
        <v>44</v>
      </c>
      <c r="H122">
        <v>0</v>
      </c>
      <c r="K122" s="97"/>
      <c r="L122" s="15"/>
      <c r="M122" s="82"/>
      <c r="O122" s="97"/>
      <c r="P122" s="42">
        <f t="shared" si="8"/>
        <v>0</v>
      </c>
      <c r="Q122" s="97"/>
      <c r="S122" s="82"/>
      <c r="T122">
        <f t="shared" si="9"/>
        <v>0</v>
      </c>
      <c r="Z122" s="82"/>
    </row>
    <row r="123" spans="1:26">
      <c r="G123" t="s">
        <v>45</v>
      </c>
      <c r="H123">
        <v>0</v>
      </c>
      <c r="K123" s="97"/>
      <c r="L123" s="15"/>
      <c r="M123" s="82"/>
      <c r="O123" s="97"/>
      <c r="P123" s="42">
        <f t="shared" si="8"/>
        <v>0</v>
      </c>
      <c r="Q123" s="97"/>
      <c r="S123" s="82"/>
      <c r="T123">
        <f t="shared" si="9"/>
        <v>0</v>
      </c>
      <c r="Z123" s="82"/>
    </row>
    <row r="124" spans="1:26">
      <c r="G124" t="s">
        <v>46</v>
      </c>
      <c r="H124">
        <v>0</v>
      </c>
      <c r="K124" s="97"/>
      <c r="L124" s="15"/>
      <c r="M124" s="82"/>
      <c r="O124" s="97"/>
      <c r="P124" s="42">
        <f t="shared" si="8"/>
        <v>0</v>
      </c>
      <c r="Q124" s="97"/>
      <c r="S124" s="82"/>
      <c r="T124">
        <f t="shared" si="9"/>
        <v>0</v>
      </c>
      <c r="Z124" s="82"/>
    </row>
    <row r="125" spans="1:26">
      <c r="D125" t="s">
        <v>114</v>
      </c>
      <c r="E125">
        <v>3</v>
      </c>
      <c r="F125" t="s">
        <v>57</v>
      </c>
      <c r="G125" t="s">
        <v>32</v>
      </c>
      <c r="H125">
        <v>1</v>
      </c>
      <c r="K125" s="84">
        <f>COUNTIF(H125:H131,"&gt;0")/COUNT(H125:H131)</f>
        <v>0.14285714285714285</v>
      </c>
      <c r="L125" s="12"/>
      <c r="M125">
        <v>0</v>
      </c>
      <c r="O125" s="97">
        <f>COUNTIF(M125:M131,"&gt;0")/COUNT(M125:M131)</f>
        <v>0.14285714285714285</v>
      </c>
      <c r="P125" s="42">
        <f t="shared" si="8"/>
        <v>1</v>
      </c>
      <c r="Q125" s="84">
        <f>COUNTIF(P125:P131,"&gt;0")/COUNT(P125:P131)</f>
        <v>0.2857142857142857</v>
      </c>
      <c r="S125" s="82">
        <v>1</v>
      </c>
      <c r="T125">
        <f t="shared" si="9"/>
        <v>3</v>
      </c>
      <c r="Z125" s="82"/>
    </row>
    <row r="126" spans="1:26">
      <c r="G126" t="s">
        <v>33</v>
      </c>
      <c r="H126">
        <v>0</v>
      </c>
      <c r="K126" s="84"/>
      <c r="L126" s="12"/>
      <c r="M126">
        <v>0</v>
      </c>
      <c r="O126" s="97"/>
      <c r="P126" s="42">
        <f t="shared" si="8"/>
        <v>0</v>
      </c>
      <c r="Q126" s="84"/>
      <c r="S126" s="82"/>
      <c r="T126">
        <f t="shared" si="9"/>
        <v>0</v>
      </c>
      <c r="Z126" s="82"/>
    </row>
    <row r="127" spans="1:26">
      <c r="G127" t="s">
        <v>34</v>
      </c>
      <c r="H127">
        <v>0</v>
      </c>
      <c r="K127" s="84"/>
      <c r="L127" s="12"/>
      <c r="M127">
        <v>0</v>
      </c>
      <c r="O127" s="97"/>
      <c r="P127" s="42">
        <f t="shared" si="8"/>
        <v>0</v>
      </c>
      <c r="Q127" s="84"/>
      <c r="S127" s="82"/>
      <c r="T127">
        <f t="shared" si="9"/>
        <v>0</v>
      </c>
      <c r="Z127" s="82"/>
    </row>
    <row r="128" spans="1:26">
      <c r="G128" t="s">
        <v>35</v>
      </c>
      <c r="H128">
        <v>0</v>
      </c>
      <c r="K128" s="84"/>
      <c r="L128" s="12"/>
      <c r="M128">
        <v>0</v>
      </c>
      <c r="O128" s="97"/>
      <c r="P128" s="42">
        <f t="shared" si="8"/>
        <v>0</v>
      </c>
      <c r="Q128" s="84"/>
      <c r="S128" s="82"/>
      <c r="T128">
        <f t="shared" si="9"/>
        <v>0</v>
      </c>
      <c r="Z128" s="82"/>
    </row>
    <row r="129" spans="4:26">
      <c r="G129" t="s">
        <v>36</v>
      </c>
      <c r="H129">
        <v>0</v>
      </c>
      <c r="K129" s="84"/>
      <c r="L129" s="12"/>
      <c r="M129">
        <v>0</v>
      </c>
      <c r="O129" s="97"/>
      <c r="P129" s="42">
        <f t="shared" si="8"/>
        <v>0</v>
      </c>
      <c r="Q129" s="84"/>
      <c r="S129" s="82"/>
      <c r="T129">
        <f t="shared" si="9"/>
        <v>0</v>
      </c>
      <c r="Z129" s="82"/>
    </row>
    <row r="130" spans="4:26">
      <c r="G130" t="s">
        <v>44</v>
      </c>
      <c r="H130">
        <v>0</v>
      </c>
      <c r="K130" s="84"/>
      <c r="L130" s="12"/>
      <c r="M130">
        <v>0</v>
      </c>
      <c r="O130" s="97"/>
      <c r="P130" s="42">
        <f t="shared" si="8"/>
        <v>0</v>
      </c>
      <c r="Q130" s="84"/>
      <c r="S130" s="82"/>
      <c r="T130">
        <f t="shared" si="9"/>
        <v>0</v>
      </c>
      <c r="Z130" s="82"/>
    </row>
    <row r="131" spans="4:26">
      <c r="G131" t="s">
        <v>45</v>
      </c>
      <c r="H131">
        <v>0</v>
      </c>
      <c r="K131" s="84"/>
      <c r="L131" s="12"/>
      <c r="M131">
        <v>2</v>
      </c>
      <c r="O131" s="97"/>
      <c r="P131" s="42">
        <f t="shared" si="8"/>
        <v>1</v>
      </c>
      <c r="Q131" s="84"/>
      <c r="S131" s="82"/>
      <c r="T131">
        <f t="shared" si="9"/>
        <v>0</v>
      </c>
      <c r="Z131" s="82"/>
    </row>
    <row r="132" spans="4:26">
      <c r="D132" t="s">
        <v>60</v>
      </c>
      <c r="E132">
        <v>3</v>
      </c>
      <c r="F132" t="s">
        <v>119</v>
      </c>
      <c r="G132" t="s">
        <v>32</v>
      </c>
      <c r="H132">
        <v>0</v>
      </c>
      <c r="K132" s="82">
        <f>COUNTIF(H132:H137,"&gt;0")/COUNT(H132:H137)</f>
        <v>0</v>
      </c>
      <c r="M132">
        <v>0</v>
      </c>
      <c r="O132" s="97">
        <f>COUNTIF(M132:M137,"&gt;0")/COUNT(M132:M137)</f>
        <v>0</v>
      </c>
      <c r="P132" s="42">
        <v>1</v>
      </c>
      <c r="Q132" s="97">
        <f>COUNTIF(P132:P137,"&gt;0")/COUNT(P132:P137)</f>
        <v>0.33333333333333331</v>
      </c>
      <c r="S132" s="82">
        <v>1</v>
      </c>
      <c r="T132">
        <f t="shared" si="9"/>
        <v>3</v>
      </c>
      <c r="Z132" s="82"/>
    </row>
    <row r="133" spans="4:26">
      <c r="G133" t="s">
        <v>33</v>
      </c>
      <c r="H133">
        <v>0</v>
      </c>
      <c r="K133" s="82"/>
      <c r="M133">
        <v>0</v>
      </c>
      <c r="O133" s="97"/>
      <c r="P133" s="42">
        <v>1</v>
      </c>
      <c r="Q133" s="97"/>
      <c r="S133" s="82"/>
      <c r="T133">
        <f t="shared" si="9"/>
        <v>0</v>
      </c>
      <c r="Z133" s="82"/>
    </row>
    <row r="134" spans="4:26">
      <c r="G134" t="s">
        <v>34</v>
      </c>
      <c r="H134">
        <v>0</v>
      </c>
      <c r="K134" s="82"/>
      <c r="M134">
        <v>0</v>
      </c>
      <c r="O134" s="97"/>
      <c r="P134" s="42">
        <f t="shared" ref="P134:P140" si="10">IF(OR(H134&gt;0, M134&gt;0),1,0)</f>
        <v>0</v>
      </c>
      <c r="Q134" s="97"/>
      <c r="S134" s="82"/>
      <c r="T134">
        <f t="shared" si="9"/>
        <v>0</v>
      </c>
      <c r="Z134" s="82"/>
    </row>
    <row r="135" spans="4:26">
      <c r="G135" t="s">
        <v>35</v>
      </c>
      <c r="H135">
        <v>0</v>
      </c>
      <c r="K135" s="82"/>
      <c r="M135">
        <v>0</v>
      </c>
      <c r="O135" s="97"/>
      <c r="P135" s="42">
        <f t="shared" si="10"/>
        <v>0</v>
      </c>
      <c r="Q135" s="97"/>
      <c r="S135" s="82"/>
      <c r="T135">
        <f t="shared" si="9"/>
        <v>0</v>
      </c>
      <c r="Z135" s="82"/>
    </row>
    <row r="136" spans="4:26">
      <c r="G136" t="s">
        <v>36</v>
      </c>
      <c r="H136">
        <v>0</v>
      </c>
      <c r="K136" s="82"/>
      <c r="M136">
        <v>0</v>
      </c>
      <c r="O136" s="97"/>
      <c r="P136" s="42">
        <f t="shared" si="10"/>
        <v>0</v>
      </c>
      <c r="Q136" s="97"/>
      <c r="S136" s="82"/>
      <c r="T136">
        <f t="shared" si="9"/>
        <v>0</v>
      </c>
      <c r="Z136" s="82"/>
    </row>
    <row r="137" spans="4:26">
      <c r="G137" t="s">
        <v>44</v>
      </c>
      <c r="H137">
        <v>0</v>
      </c>
      <c r="K137" s="82"/>
      <c r="M137">
        <v>0</v>
      </c>
      <c r="O137" s="97"/>
      <c r="P137" s="42">
        <f t="shared" si="10"/>
        <v>0</v>
      </c>
      <c r="Q137" s="97"/>
      <c r="S137" s="82"/>
      <c r="T137">
        <f t="shared" si="9"/>
        <v>0</v>
      </c>
      <c r="Z137" s="82"/>
    </row>
    <row r="138" spans="4:26" ht="28">
      <c r="D138" t="s">
        <v>65</v>
      </c>
      <c r="E138">
        <v>3</v>
      </c>
      <c r="F138" s="14" t="s">
        <v>122</v>
      </c>
      <c r="G138" t="s">
        <v>32</v>
      </c>
      <c r="H138">
        <v>0</v>
      </c>
      <c r="K138" s="82">
        <f>COUNTIF(H138:H140,"&gt;0")/COUNT(H138:H140)</f>
        <v>0</v>
      </c>
      <c r="M138">
        <v>0</v>
      </c>
      <c r="O138" s="97">
        <f>COUNTIF(M138:M140,"&gt;0")/COUNT(M138:M140)</f>
        <v>0</v>
      </c>
      <c r="P138" s="42">
        <f t="shared" si="10"/>
        <v>0</v>
      </c>
      <c r="Q138" s="97">
        <f>COUNTIF(P138:P140,"&gt;0")/COUNT(P138:P140)</f>
        <v>0</v>
      </c>
      <c r="S138" s="82">
        <v>1</v>
      </c>
      <c r="T138">
        <f t="shared" si="9"/>
        <v>3</v>
      </c>
      <c r="Z138" s="82"/>
    </row>
    <row r="139" spans="4:26">
      <c r="G139" t="s">
        <v>33</v>
      </c>
      <c r="H139">
        <v>0</v>
      </c>
      <c r="K139" s="82"/>
      <c r="M139">
        <v>0</v>
      </c>
      <c r="O139" s="97"/>
      <c r="P139" s="42">
        <f t="shared" si="10"/>
        <v>0</v>
      </c>
      <c r="Q139" s="97"/>
      <c r="S139" s="82"/>
      <c r="T139">
        <f t="shared" si="9"/>
        <v>0</v>
      </c>
      <c r="Z139" s="82"/>
    </row>
    <row r="140" spans="4:26">
      <c r="G140" t="s">
        <v>34</v>
      </c>
      <c r="H140">
        <v>0</v>
      </c>
      <c r="K140" s="82"/>
      <c r="M140">
        <v>0</v>
      </c>
      <c r="O140" s="97"/>
      <c r="P140" s="42">
        <f t="shared" si="10"/>
        <v>0</v>
      </c>
      <c r="Q140" s="97"/>
      <c r="S140" s="82"/>
      <c r="T140">
        <f t="shared" si="9"/>
        <v>0</v>
      </c>
      <c r="Z140" s="82"/>
    </row>
    <row r="141" spans="4:26">
      <c r="D141" t="s">
        <v>67</v>
      </c>
      <c r="E141" t="s">
        <v>316</v>
      </c>
      <c r="F141" t="s">
        <v>317</v>
      </c>
      <c r="O141" s="15"/>
      <c r="P141" s="42"/>
      <c r="T141">
        <f t="shared" si="9"/>
        <v>0</v>
      </c>
      <c r="Z141" s="82"/>
    </row>
    <row r="142" spans="4:26" ht="28">
      <c r="D142" t="s">
        <v>80</v>
      </c>
      <c r="E142">
        <v>13</v>
      </c>
      <c r="F142" s="14" t="s">
        <v>81</v>
      </c>
      <c r="G142" t="s">
        <v>32</v>
      </c>
      <c r="H142">
        <v>0</v>
      </c>
      <c r="K142" s="82">
        <f>COUNTIF(H142:H147,"&gt;0")/COUNT(H142:H147)</f>
        <v>0</v>
      </c>
      <c r="M142">
        <v>2</v>
      </c>
      <c r="O142" s="97">
        <f>COUNTIF(M142:M147,"&gt;0")/COUNT(M142:M147)</f>
        <v>1</v>
      </c>
      <c r="P142" s="42">
        <f t="shared" ref="P142:P171" si="11">IF(OR(H142&gt;0, M142&gt;0),1,0)</f>
        <v>1</v>
      </c>
      <c r="Q142" s="97">
        <f>COUNTIF(P142:P147,"&gt;0")/COUNT(P142:P147)</f>
        <v>1</v>
      </c>
      <c r="S142" s="82">
        <v>1</v>
      </c>
      <c r="T142">
        <f t="shared" si="9"/>
        <v>13</v>
      </c>
      <c r="Z142" s="82"/>
    </row>
    <row r="143" spans="4:26">
      <c r="G143" t="s">
        <v>33</v>
      </c>
      <c r="H143">
        <v>0</v>
      </c>
      <c r="K143" s="82"/>
      <c r="M143">
        <v>1</v>
      </c>
      <c r="O143" s="97"/>
      <c r="P143" s="42">
        <f t="shared" si="11"/>
        <v>1</v>
      </c>
      <c r="Q143" s="97"/>
      <c r="S143" s="82"/>
      <c r="T143">
        <f t="shared" si="9"/>
        <v>0</v>
      </c>
      <c r="Z143" s="82"/>
    </row>
    <row r="144" spans="4:26">
      <c r="G144" t="s">
        <v>34</v>
      </c>
      <c r="H144">
        <v>0</v>
      </c>
      <c r="K144" s="82"/>
      <c r="M144">
        <v>1</v>
      </c>
      <c r="O144" s="97"/>
      <c r="P144" s="42">
        <f t="shared" si="11"/>
        <v>1</v>
      </c>
      <c r="Q144" s="97"/>
      <c r="S144" s="82"/>
      <c r="T144">
        <f t="shared" si="9"/>
        <v>0</v>
      </c>
      <c r="Z144" s="82"/>
    </row>
    <row r="145" spans="4:26">
      <c r="G145" t="s">
        <v>35</v>
      </c>
      <c r="H145">
        <v>0</v>
      </c>
      <c r="K145" s="82"/>
      <c r="M145">
        <v>2</v>
      </c>
      <c r="O145" s="97"/>
      <c r="P145" s="42">
        <f t="shared" si="11"/>
        <v>1</v>
      </c>
      <c r="Q145" s="97"/>
      <c r="S145" s="82"/>
      <c r="T145">
        <f t="shared" si="9"/>
        <v>0</v>
      </c>
      <c r="Z145" s="82"/>
    </row>
    <row r="146" spans="4:26">
      <c r="G146" t="s">
        <v>36</v>
      </c>
      <c r="H146">
        <v>0</v>
      </c>
      <c r="K146" s="82"/>
      <c r="M146">
        <v>1</v>
      </c>
      <c r="O146" s="97"/>
      <c r="P146" s="42">
        <f t="shared" si="11"/>
        <v>1</v>
      </c>
      <c r="Q146" s="97"/>
      <c r="S146" s="82"/>
      <c r="T146">
        <f t="shared" si="9"/>
        <v>0</v>
      </c>
      <c r="Z146" s="82"/>
    </row>
    <row r="147" spans="4:26">
      <c r="G147" t="s">
        <v>44</v>
      </c>
      <c r="H147">
        <v>0</v>
      </c>
      <c r="K147" s="82"/>
      <c r="M147">
        <v>4</v>
      </c>
      <c r="O147" s="97"/>
      <c r="P147" s="42">
        <f t="shared" si="11"/>
        <v>1</v>
      </c>
      <c r="Q147" s="97"/>
      <c r="S147" s="82"/>
      <c r="T147">
        <f t="shared" si="9"/>
        <v>0</v>
      </c>
      <c r="Z147" s="82"/>
    </row>
    <row r="148" spans="4:26" ht="14">
      <c r="D148" t="s">
        <v>82</v>
      </c>
      <c r="E148">
        <v>8</v>
      </c>
      <c r="F148" s="14" t="s">
        <v>83</v>
      </c>
      <c r="G148" t="s">
        <v>32</v>
      </c>
      <c r="H148">
        <v>0</v>
      </c>
      <c r="K148" s="82">
        <f>COUNTIF(H148:H152,"&gt;0")/COUNT(H148:H152)</f>
        <v>0</v>
      </c>
      <c r="M148">
        <v>2</v>
      </c>
      <c r="O148" s="97">
        <f>COUNTIF(M148:M152,"&gt;0")/COUNT(M148:M152)</f>
        <v>0.6</v>
      </c>
      <c r="P148" s="42">
        <f t="shared" si="11"/>
        <v>1</v>
      </c>
      <c r="Q148" s="97">
        <f>COUNTIF(P148:P152,"&gt;0")/COUNT(P148:P152)</f>
        <v>0.6</v>
      </c>
      <c r="S148" s="82">
        <v>1</v>
      </c>
      <c r="T148">
        <f t="shared" si="9"/>
        <v>8</v>
      </c>
      <c r="Z148" s="82"/>
    </row>
    <row r="149" spans="4:26">
      <c r="G149" t="s">
        <v>33</v>
      </c>
      <c r="H149">
        <v>0</v>
      </c>
      <c r="K149" s="82"/>
      <c r="M149">
        <v>1</v>
      </c>
      <c r="O149" s="97"/>
      <c r="P149" s="42">
        <f t="shared" si="11"/>
        <v>1</v>
      </c>
      <c r="Q149" s="97"/>
      <c r="S149" s="82"/>
      <c r="T149">
        <f t="shared" ref="T149:T171" si="12">IF(S149&gt;0,E149,0)</f>
        <v>0</v>
      </c>
      <c r="Z149" s="82"/>
    </row>
    <row r="150" spans="4:26">
      <c r="G150" t="s">
        <v>34</v>
      </c>
      <c r="H150">
        <v>0</v>
      </c>
      <c r="K150" s="82"/>
      <c r="M150">
        <v>0</v>
      </c>
      <c r="O150" s="97"/>
      <c r="P150" s="42">
        <f t="shared" si="11"/>
        <v>0</v>
      </c>
      <c r="Q150" s="97"/>
      <c r="S150" s="82"/>
      <c r="T150">
        <f t="shared" si="12"/>
        <v>0</v>
      </c>
      <c r="Z150" s="82"/>
    </row>
    <row r="151" spans="4:26">
      <c r="G151" t="s">
        <v>35</v>
      </c>
      <c r="H151">
        <v>0</v>
      </c>
      <c r="K151" s="82"/>
      <c r="M151">
        <v>3</v>
      </c>
      <c r="O151" s="97"/>
      <c r="P151" s="42">
        <f t="shared" si="11"/>
        <v>1</v>
      </c>
      <c r="Q151" s="97"/>
      <c r="S151" s="82"/>
      <c r="T151">
        <f t="shared" si="12"/>
        <v>0</v>
      </c>
      <c r="Z151" s="82"/>
    </row>
    <row r="152" spans="4:26">
      <c r="G152" t="s">
        <v>36</v>
      </c>
      <c r="H152">
        <v>0</v>
      </c>
      <c r="K152" s="82"/>
      <c r="M152">
        <v>0</v>
      </c>
      <c r="O152" s="97"/>
      <c r="P152" s="42">
        <f t="shared" si="11"/>
        <v>0</v>
      </c>
      <c r="Q152" s="97"/>
      <c r="S152" s="82"/>
      <c r="T152">
        <f t="shared" si="12"/>
        <v>0</v>
      </c>
      <c r="Z152" s="82"/>
    </row>
    <row r="153" spans="4:26" ht="14">
      <c r="D153" t="s">
        <v>97</v>
      </c>
      <c r="E153">
        <v>13</v>
      </c>
      <c r="F153" s="14" t="s">
        <v>190</v>
      </c>
      <c r="G153" t="s">
        <v>32</v>
      </c>
      <c r="H153">
        <v>0</v>
      </c>
      <c r="K153" s="82">
        <f>COUNTIF(H153:H157,"&gt;0")/COUNT(H153:H157)</f>
        <v>0</v>
      </c>
      <c r="M153">
        <v>1</v>
      </c>
      <c r="O153" s="97">
        <f>COUNTIF(M153:M157,"&gt;0")/COUNT(M153:M157)</f>
        <v>0.4</v>
      </c>
      <c r="P153" s="42">
        <f t="shared" si="11"/>
        <v>1</v>
      </c>
      <c r="Q153" s="97">
        <f>COUNTIF(P153:P157,"&gt;0")/COUNT(P153:P157)</f>
        <v>0.4</v>
      </c>
      <c r="S153" s="82">
        <v>1</v>
      </c>
      <c r="T153">
        <f t="shared" si="12"/>
        <v>13</v>
      </c>
      <c r="Z153" s="82"/>
    </row>
    <row r="154" spans="4:26">
      <c r="G154" t="s">
        <v>33</v>
      </c>
      <c r="H154">
        <v>0</v>
      </c>
      <c r="K154" s="82"/>
      <c r="M154">
        <v>1</v>
      </c>
      <c r="O154" s="97"/>
      <c r="P154" s="42">
        <f t="shared" si="11"/>
        <v>1</v>
      </c>
      <c r="Q154" s="97"/>
      <c r="S154" s="82"/>
      <c r="T154">
        <f t="shared" si="12"/>
        <v>0</v>
      </c>
      <c r="Z154" s="82"/>
    </row>
    <row r="155" spans="4:26">
      <c r="G155" t="s">
        <v>34</v>
      </c>
      <c r="H155">
        <v>0</v>
      </c>
      <c r="K155" s="82"/>
      <c r="M155">
        <v>0</v>
      </c>
      <c r="O155" s="97"/>
      <c r="P155" s="42">
        <f t="shared" si="11"/>
        <v>0</v>
      </c>
      <c r="Q155" s="97"/>
      <c r="S155" s="82"/>
      <c r="T155">
        <f t="shared" si="12"/>
        <v>0</v>
      </c>
      <c r="Z155" s="82"/>
    </row>
    <row r="156" spans="4:26">
      <c r="G156" t="s">
        <v>35</v>
      </c>
      <c r="H156">
        <v>0</v>
      </c>
      <c r="K156" s="82"/>
      <c r="M156">
        <v>0</v>
      </c>
      <c r="O156" s="97"/>
      <c r="P156" s="42">
        <f t="shared" si="11"/>
        <v>0</v>
      </c>
      <c r="Q156" s="97"/>
      <c r="S156" s="82"/>
      <c r="T156">
        <f t="shared" si="12"/>
        <v>0</v>
      </c>
      <c r="Z156" s="82"/>
    </row>
    <row r="157" spans="4:26">
      <c r="G157" t="s">
        <v>36</v>
      </c>
      <c r="H157">
        <v>0</v>
      </c>
      <c r="K157" s="82"/>
      <c r="M157">
        <v>0</v>
      </c>
      <c r="O157" s="97"/>
      <c r="P157" s="42">
        <f t="shared" si="11"/>
        <v>0</v>
      </c>
      <c r="Q157" s="97"/>
      <c r="S157" s="82"/>
      <c r="T157">
        <f t="shared" si="12"/>
        <v>0</v>
      </c>
      <c r="Z157" s="82"/>
    </row>
    <row r="158" spans="4:26" ht="14">
      <c r="D158" t="s">
        <v>180</v>
      </c>
      <c r="E158">
        <v>13</v>
      </c>
      <c r="F158" s="14" t="s">
        <v>181</v>
      </c>
      <c r="G158" t="s">
        <v>32</v>
      </c>
      <c r="H158">
        <v>0</v>
      </c>
      <c r="K158" s="82">
        <f>COUNTIF(H158:H164,"&gt;0")/COUNT(H158:H164)</f>
        <v>0</v>
      </c>
      <c r="M158">
        <v>1</v>
      </c>
      <c r="O158" s="97">
        <f>COUNTIF(M158:M164,"&gt;0")/COUNT(M158:M164)</f>
        <v>0.7142857142857143</v>
      </c>
      <c r="P158" s="42">
        <f t="shared" si="11"/>
        <v>1</v>
      </c>
      <c r="Q158" s="97">
        <f>COUNTIF(P158:P164,"&gt;0")/COUNT(P158:P164)</f>
        <v>0.7142857142857143</v>
      </c>
      <c r="S158" s="82">
        <v>1</v>
      </c>
      <c r="T158">
        <f t="shared" si="12"/>
        <v>13</v>
      </c>
      <c r="Z158" s="82"/>
    </row>
    <row r="159" spans="4:26">
      <c r="G159" t="s">
        <v>33</v>
      </c>
      <c r="H159">
        <v>0</v>
      </c>
      <c r="K159" s="82"/>
      <c r="M159">
        <v>1</v>
      </c>
      <c r="O159" s="97"/>
      <c r="P159" s="42">
        <f t="shared" si="11"/>
        <v>1</v>
      </c>
      <c r="Q159" s="97"/>
      <c r="S159" s="82"/>
      <c r="T159">
        <f t="shared" si="12"/>
        <v>0</v>
      </c>
      <c r="Z159" s="82"/>
    </row>
    <row r="160" spans="4:26">
      <c r="G160" t="s">
        <v>34</v>
      </c>
      <c r="H160">
        <v>0</v>
      </c>
      <c r="K160" s="82"/>
      <c r="M160">
        <v>2</v>
      </c>
      <c r="O160" s="97"/>
      <c r="P160" s="42">
        <f t="shared" si="11"/>
        <v>1</v>
      </c>
      <c r="Q160" s="97"/>
      <c r="S160" s="82"/>
      <c r="T160">
        <f t="shared" si="12"/>
        <v>0</v>
      </c>
      <c r="Z160" s="82"/>
    </row>
    <row r="161" spans="4:26">
      <c r="G161" t="s">
        <v>35</v>
      </c>
      <c r="H161">
        <v>0</v>
      </c>
      <c r="K161" s="82"/>
      <c r="M161">
        <v>1</v>
      </c>
      <c r="O161" s="97"/>
      <c r="P161" s="42">
        <f t="shared" si="11"/>
        <v>1</v>
      </c>
      <c r="Q161" s="97"/>
      <c r="S161" s="82"/>
      <c r="T161">
        <f t="shared" si="12"/>
        <v>0</v>
      </c>
      <c r="Z161" s="82"/>
    </row>
    <row r="162" spans="4:26">
      <c r="G162" t="s">
        <v>36</v>
      </c>
      <c r="H162">
        <v>0</v>
      </c>
      <c r="K162" s="82"/>
      <c r="M162">
        <v>1</v>
      </c>
      <c r="O162" s="97"/>
      <c r="P162" s="42">
        <f t="shared" si="11"/>
        <v>1</v>
      </c>
      <c r="Q162" s="97"/>
      <c r="S162" s="82"/>
      <c r="T162">
        <f t="shared" si="12"/>
        <v>0</v>
      </c>
      <c r="Z162" s="82"/>
    </row>
    <row r="163" spans="4:26">
      <c r="G163" t="s">
        <v>44</v>
      </c>
      <c r="H163">
        <v>0</v>
      </c>
      <c r="K163" s="82"/>
      <c r="M163">
        <v>0</v>
      </c>
      <c r="O163" s="97"/>
      <c r="P163" s="42">
        <f t="shared" si="11"/>
        <v>0</v>
      </c>
      <c r="Q163" s="97"/>
      <c r="S163" s="82"/>
      <c r="T163">
        <f t="shared" si="12"/>
        <v>0</v>
      </c>
      <c r="Z163" s="82"/>
    </row>
    <row r="164" spans="4:26">
      <c r="G164" t="s">
        <v>45</v>
      </c>
      <c r="H164">
        <v>0</v>
      </c>
      <c r="K164" s="82"/>
      <c r="M164">
        <v>0</v>
      </c>
      <c r="O164" s="97"/>
      <c r="P164" s="42">
        <f t="shared" si="11"/>
        <v>0</v>
      </c>
      <c r="Q164" s="97"/>
      <c r="S164" s="82"/>
      <c r="T164">
        <f t="shared" si="12"/>
        <v>0</v>
      </c>
      <c r="Z164" s="82"/>
    </row>
    <row r="165" spans="4:26" ht="14">
      <c r="D165" t="s">
        <v>99</v>
      </c>
      <c r="E165">
        <v>13</v>
      </c>
      <c r="F165" s="14" t="s">
        <v>272</v>
      </c>
      <c r="G165" t="s">
        <v>32</v>
      </c>
      <c r="H165">
        <v>0</v>
      </c>
      <c r="K165" s="82">
        <f>COUNTIF(H165:H171,"&gt;0")/COUNT(H165:H171)</f>
        <v>0</v>
      </c>
      <c r="M165">
        <v>0</v>
      </c>
      <c r="O165" s="97">
        <f>COUNTIF(M165:M171,"&gt;0")/COUNT(M165:M171)</f>
        <v>0</v>
      </c>
      <c r="P165" s="42">
        <f t="shared" si="11"/>
        <v>0</v>
      </c>
      <c r="Q165" s="97">
        <f>COUNTIF(P165:P171,"&gt;0")/COUNT(P165:P171)</f>
        <v>0</v>
      </c>
      <c r="S165" s="82">
        <v>1</v>
      </c>
      <c r="T165">
        <f t="shared" si="12"/>
        <v>13</v>
      </c>
      <c r="Z165" s="82"/>
    </row>
    <row r="166" spans="4:26">
      <c r="G166" t="s">
        <v>33</v>
      </c>
      <c r="H166">
        <v>0</v>
      </c>
      <c r="K166" s="82"/>
      <c r="M166">
        <v>0</v>
      </c>
      <c r="O166" s="97"/>
      <c r="P166" s="42">
        <f t="shared" si="11"/>
        <v>0</v>
      </c>
      <c r="Q166" s="97"/>
      <c r="S166" s="82"/>
      <c r="T166">
        <f t="shared" si="12"/>
        <v>0</v>
      </c>
      <c r="Z166" s="82"/>
    </row>
    <row r="167" spans="4:26">
      <c r="G167" t="s">
        <v>34</v>
      </c>
      <c r="H167">
        <v>0</v>
      </c>
      <c r="K167" s="82"/>
      <c r="M167">
        <v>0</v>
      </c>
      <c r="O167" s="97"/>
      <c r="P167" s="42">
        <f t="shared" si="11"/>
        <v>0</v>
      </c>
      <c r="Q167" s="97"/>
      <c r="S167" s="82"/>
      <c r="T167">
        <f t="shared" si="12"/>
        <v>0</v>
      </c>
      <c r="Z167" s="82"/>
    </row>
    <row r="168" spans="4:26">
      <c r="G168" t="s">
        <v>35</v>
      </c>
      <c r="H168">
        <v>0</v>
      </c>
      <c r="K168" s="82"/>
      <c r="M168">
        <v>0</v>
      </c>
      <c r="O168" s="97"/>
      <c r="P168" s="42">
        <f t="shared" si="11"/>
        <v>0</v>
      </c>
      <c r="Q168" s="97"/>
      <c r="S168" s="82"/>
      <c r="T168">
        <f t="shared" si="12"/>
        <v>0</v>
      </c>
      <c r="Z168" s="82"/>
    </row>
    <row r="169" spans="4:26">
      <c r="G169" t="s">
        <v>36</v>
      </c>
      <c r="H169">
        <v>0</v>
      </c>
      <c r="K169" s="82"/>
      <c r="M169">
        <v>0</v>
      </c>
      <c r="O169" s="97"/>
      <c r="P169" s="42">
        <f t="shared" si="11"/>
        <v>0</v>
      </c>
      <c r="Q169" s="97"/>
      <c r="S169" s="82"/>
      <c r="T169">
        <f t="shared" si="12"/>
        <v>0</v>
      </c>
      <c r="Z169" s="82"/>
    </row>
    <row r="170" spans="4:26">
      <c r="G170" t="s">
        <v>44</v>
      </c>
      <c r="H170">
        <v>0</v>
      </c>
      <c r="K170" s="82"/>
      <c r="M170">
        <v>0</v>
      </c>
      <c r="O170" s="97"/>
      <c r="P170" s="42">
        <f t="shared" si="11"/>
        <v>0</v>
      </c>
      <c r="Q170" s="97"/>
      <c r="S170" s="82"/>
      <c r="T170">
        <f t="shared" si="12"/>
        <v>0</v>
      </c>
      <c r="Z170" s="82"/>
    </row>
    <row r="171" spans="4:26">
      <c r="G171" t="s">
        <v>45</v>
      </c>
      <c r="H171">
        <v>0</v>
      </c>
      <c r="K171" s="82"/>
      <c r="M171">
        <v>0</v>
      </c>
      <c r="O171" s="97"/>
      <c r="P171" s="42">
        <f t="shared" si="11"/>
        <v>0</v>
      </c>
      <c r="Q171" s="97"/>
      <c r="S171" s="82"/>
      <c r="T171">
        <f t="shared" si="12"/>
        <v>0</v>
      </c>
      <c r="Z171" s="82"/>
    </row>
    <row r="172" spans="4:26">
      <c r="E172" s="16">
        <f>SUM(E117:E171)</f>
        <v>72</v>
      </c>
      <c r="H172" s="16">
        <f>SUM(H117:H171)</f>
        <v>1</v>
      </c>
      <c r="J172" s="17" t="s">
        <v>39</v>
      </c>
      <c r="K172" s="19">
        <f>AVERAGEA(K117:K171)</f>
        <v>1.5873015873015872E-2</v>
      </c>
      <c r="L172" s="19">
        <f>SUMPRODUCT(K117:K171, E117:E171) / SUM( E117:E171)</f>
        <v>5.9523809523809521E-3</v>
      </c>
      <c r="M172" s="17">
        <f>SUM(M117:M171)</f>
        <v>27</v>
      </c>
      <c r="N172" s="20"/>
      <c r="O172" s="28">
        <f>AVERAGE(O117:O171)</f>
        <v>0.31746031746031744</v>
      </c>
      <c r="P172" s="28"/>
      <c r="Q172" s="28">
        <f>AVERAGEA(Q117:Q171)</f>
        <v>0.37037037037037041</v>
      </c>
      <c r="R172" s="17"/>
      <c r="S172" s="17">
        <f>SUM(S117:S171)/COUNTA(S117:S171)</f>
        <v>1</v>
      </c>
      <c r="T172" s="17">
        <f>SUM(T117:T171)</f>
        <v>72</v>
      </c>
      <c r="U172" s="17">
        <v>1</v>
      </c>
      <c r="V172" s="17">
        <v>0</v>
      </c>
      <c r="W172" s="17">
        <f>E172-T172</f>
        <v>0</v>
      </c>
      <c r="X172" s="17">
        <v>12</v>
      </c>
      <c r="Y172" s="17">
        <v>21</v>
      </c>
    </row>
    <row r="173" spans="4:26">
      <c r="O173" s="15"/>
      <c r="P173" s="15"/>
      <c r="Q173" s="15"/>
    </row>
    <row r="174" spans="4:26">
      <c r="O174" s="15"/>
      <c r="P174" s="15"/>
      <c r="Q174" s="15"/>
    </row>
    <row r="175" spans="4:26">
      <c r="O175" s="15"/>
      <c r="P175" s="15"/>
      <c r="Q175" s="15"/>
    </row>
    <row r="176" spans="4:26">
      <c r="O176" s="15"/>
      <c r="P176" s="15"/>
      <c r="Q176" s="15"/>
    </row>
  </sheetData>
  <mergeCells count="126">
    <mergeCell ref="Z2:Z11"/>
    <mergeCell ref="K3:K4"/>
    <mergeCell ref="M3:M4"/>
    <mergeCell ref="O3:O4"/>
    <mergeCell ref="Q3:Q4"/>
    <mergeCell ref="S3:S4"/>
    <mergeCell ref="K7:K11"/>
    <mergeCell ref="M7:M11"/>
    <mergeCell ref="O7:O11"/>
    <mergeCell ref="Q7:Q11"/>
    <mergeCell ref="S7:S11"/>
    <mergeCell ref="K13:K17"/>
    <mergeCell ref="O13:O17"/>
    <mergeCell ref="Q13:Q17"/>
    <mergeCell ref="S13:S17"/>
    <mergeCell ref="Z13:Z45"/>
    <mergeCell ref="K18:K20"/>
    <mergeCell ref="O18:O20"/>
    <mergeCell ref="Q18:Q20"/>
    <mergeCell ref="S18:S20"/>
    <mergeCell ref="K21:K27"/>
    <mergeCell ref="O21:O27"/>
    <mergeCell ref="Q21:Q27"/>
    <mergeCell ref="S21:S22"/>
    <mergeCell ref="K28:K30"/>
    <mergeCell ref="O28:O30"/>
    <mergeCell ref="Q28:Q30"/>
    <mergeCell ref="S28:S30"/>
    <mergeCell ref="K31:K36"/>
    <mergeCell ref="O31:O36"/>
    <mergeCell ref="Q31:Q36"/>
    <mergeCell ref="K37:K39"/>
    <mergeCell ref="O37:O39"/>
    <mergeCell ref="Q37:Q39"/>
    <mergeCell ref="K40:K45"/>
    <mergeCell ref="M40:M45"/>
    <mergeCell ref="O40:O45"/>
    <mergeCell ref="Q40:Q45"/>
    <mergeCell ref="S40:S45"/>
    <mergeCell ref="K47:K53"/>
    <mergeCell ref="O47:O53"/>
    <mergeCell ref="Q47:Q53"/>
    <mergeCell ref="S47:S48"/>
    <mergeCell ref="Z47:Z73"/>
    <mergeCell ref="K54:K56"/>
    <mergeCell ref="O54:O56"/>
    <mergeCell ref="Q54:Q56"/>
    <mergeCell ref="S54:S56"/>
    <mergeCell ref="K57:K60"/>
    <mergeCell ref="O57:O60"/>
    <mergeCell ref="Q57:Q60"/>
    <mergeCell ref="S57:S60"/>
    <mergeCell ref="K61:K66"/>
    <mergeCell ref="O61:O66"/>
    <mergeCell ref="Q61:Q66"/>
    <mergeCell ref="K69:K72"/>
    <mergeCell ref="O69:O72"/>
    <mergeCell ref="Q69:Q72"/>
    <mergeCell ref="S69:S72"/>
    <mergeCell ref="K73:K75"/>
    <mergeCell ref="O73:O75"/>
    <mergeCell ref="Q73:Q75"/>
    <mergeCell ref="K77:K82"/>
    <mergeCell ref="O77:O82"/>
    <mergeCell ref="Q77:Q82"/>
    <mergeCell ref="S77:S82"/>
    <mergeCell ref="Z77:Z82"/>
    <mergeCell ref="K83:K86"/>
    <mergeCell ref="O83:O86"/>
    <mergeCell ref="Q83:Q86"/>
    <mergeCell ref="S83:S86"/>
    <mergeCell ref="Z83:Z115"/>
    <mergeCell ref="K87:K92"/>
    <mergeCell ref="O87:O92"/>
    <mergeCell ref="Q87:Q92"/>
    <mergeCell ref="S87:S92"/>
    <mergeCell ref="K93:K97"/>
    <mergeCell ref="O93:O97"/>
    <mergeCell ref="Q93:Q97"/>
    <mergeCell ref="S93:S97"/>
    <mergeCell ref="K98:K104"/>
    <mergeCell ref="O98:O104"/>
    <mergeCell ref="Q98:Q104"/>
    <mergeCell ref="S98:S104"/>
    <mergeCell ref="K105:K115"/>
    <mergeCell ref="O105:O115"/>
    <mergeCell ref="Q105:Q115"/>
    <mergeCell ref="S105:S115"/>
    <mergeCell ref="K117:K124"/>
    <mergeCell ref="M117:M124"/>
    <mergeCell ref="O117:O124"/>
    <mergeCell ref="Q117:Q124"/>
    <mergeCell ref="S117:S124"/>
    <mergeCell ref="Z117:Z171"/>
    <mergeCell ref="K125:K131"/>
    <mergeCell ref="O125:O131"/>
    <mergeCell ref="Q125:Q131"/>
    <mergeCell ref="S125:S131"/>
    <mergeCell ref="K132:K137"/>
    <mergeCell ref="O132:O137"/>
    <mergeCell ref="Q132:Q137"/>
    <mergeCell ref="S132:S137"/>
    <mergeCell ref="K138:K140"/>
    <mergeCell ref="O138:O140"/>
    <mergeCell ref="Q138:Q140"/>
    <mergeCell ref="S138:S140"/>
    <mergeCell ref="K142:K147"/>
    <mergeCell ref="O142:O147"/>
    <mergeCell ref="Q142:Q147"/>
    <mergeCell ref="S142:S147"/>
    <mergeCell ref="K148:K152"/>
    <mergeCell ref="O148:O152"/>
    <mergeCell ref="Q148:Q152"/>
    <mergeCell ref="S148:S152"/>
    <mergeCell ref="K153:K157"/>
    <mergeCell ref="O153:O157"/>
    <mergeCell ref="Q153:Q157"/>
    <mergeCell ref="S153:S157"/>
    <mergeCell ref="K158:K164"/>
    <mergeCell ref="O158:O164"/>
    <mergeCell ref="Q158:Q164"/>
    <mergeCell ref="S158:S164"/>
    <mergeCell ref="K165:K171"/>
    <mergeCell ref="O165:O171"/>
    <mergeCell ref="Q165:Q171"/>
    <mergeCell ref="S165:S171"/>
  </mergeCells>
  <pageMargins left="0.78749999999999998" right="0.78749999999999998" top="1.05277777777778" bottom="1.05277777777778" header="0.78749999999999998" footer="0.78749999999999998"/>
  <pageSetup paperSize="9" orientation="portrait" horizontalDpi="300" verticalDpi="300"/>
  <headerFooter>
    <oddHeader>&amp;C&amp;"Times New Roman,Regular"&amp;12&amp;A</oddHeader>
    <oddFooter>&amp;C&amp;"Times New Roman,Regular"&amp;12Page &amp;P</oddFooter>
  </headerFooter>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MJ139"/>
  <sheetViews>
    <sheetView zoomScale="85" zoomScaleNormal="85" workbookViewId="0">
      <pane ySplit="1" topLeftCell="A11" activePane="bottomLeft" state="frozen"/>
      <selection pane="bottomLeft" activeCell="E57" sqref="E57"/>
    </sheetView>
  </sheetViews>
  <sheetFormatPr baseColWidth="10" defaultColWidth="11.83203125" defaultRowHeight="13"/>
  <cols>
    <col min="1" max="2" width="11.83203125" style="8"/>
    <col min="3" max="3" width="20.5" style="8" customWidth="1"/>
    <col min="4" max="4" width="11.83203125" style="8"/>
    <col min="5" max="6" width="17" style="8" customWidth="1"/>
    <col min="7" max="7" width="11.83203125" style="8"/>
    <col min="8" max="8" width="17.6640625" style="8" customWidth="1"/>
    <col min="9" max="9" width="31.5" style="8" customWidth="1"/>
    <col min="10" max="10" width="6.6640625" style="8" customWidth="1"/>
    <col min="11" max="11" width="13.33203125" style="8" customWidth="1"/>
    <col min="12" max="12" width="12.5" style="8" customWidth="1"/>
    <col min="13" max="13" width="13.1640625" style="8" customWidth="1"/>
    <col min="14" max="14" width="8.33203125" style="8" customWidth="1"/>
    <col min="15" max="15" width="17.5" style="8" customWidth="1"/>
    <col min="16" max="16" width="14.33203125" style="8" customWidth="1"/>
    <col min="17" max="17" width="14.5" style="8" customWidth="1"/>
    <col min="18" max="18" width="17.5" style="8" customWidth="1"/>
    <col min="19" max="19" width="14.5" style="8" customWidth="1"/>
    <col min="20" max="21" width="25" style="8" customWidth="1"/>
    <col min="22" max="22" width="19.5" style="8" customWidth="1"/>
    <col min="23" max="30" width="11.83203125" style="8"/>
    <col min="31" max="31" width="20.83203125" style="8" customWidth="1"/>
    <col min="32" max="1024" width="11.83203125" style="8"/>
  </cols>
  <sheetData>
    <row r="1" spans="1:26">
      <c r="A1" s="8" t="s">
        <v>0</v>
      </c>
      <c r="B1" s="8" t="s">
        <v>1</v>
      </c>
      <c r="C1" s="8" t="s">
        <v>2</v>
      </c>
      <c r="D1" s="8" t="s">
        <v>3</v>
      </c>
      <c r="E1" s="8" t="s">
        <v>4</v>
      </c>
      <c r="F1" s="8" t="s">
        <v>5</v>
      </c>
      <c r="G1" s="8" t="s">
        <v>6</v>
      </c>
      <c r="H1" s="8" t="s">
        <v>7</v>
      </c>
      <c r="I1" s="8" t="s">
        <v>8</v>
      </c>
      <c r="J1" s="8" t="s">
        <v>9</v>
      </c>
      <c r="K1" s="8" t="s">
        <v>10</v>
      </c>
      <c r="L1" s="8" t="s">
        <v>11</v>
      </c>
      <c r="M1" s="8" t="s">
        <v>12</v>
      </c>
      <c r="N1" s="8" t="s">
        <v>13</v>
      </c>
      <c r="O1" s="8" t="s">
        <v>14</v>
      </c>
      <c r="P1" s="8" t="s">
        <v>15</v>
      </c>
      <c r="Q1" s="8" t="s">
        <v>16</v>
      </c>
      <c r="R1" s="8" t="s">
        <v>17</v>
      </c>
      <c r="S1" s="8" t="s">
        <v>18</v>
      </c>
      <c r="T1" s="8" t="s">
        <v>19</v>
      </c>
      <c r="U1" s="8" t="s">
        <v>20</v>
      </c>
      <c r="V1" s="8" t="s">
        <v>21</v>
      </c>
      <c r="W1" s="8" t="s">
        <v>22</v>
      </c>
      <c r="X1" s="8" t="s">
        <v>23</v>
      </c>
      <c r="Y1" s="8" t="s">
        <v>24</v>
      </c>
      <c r="Z1" s="8" t="s">
        <v>25</v>
      </c>
    </row>
    <row r="2" spans="1:26" ht="22.5" customHeight="1">
      <c r="A2" s="86">
        <v>2</v>
      </c>
      <c r="B2" s="88" t="s">
        <v>26</v>
      </c>
      <c r="C2" s="88" t="s">
        <v>318</v>
      </c>
      <c r="D2" s="86" t="s">
        <v>126</v>
      </c>
      <c r="E2" s="86">
        <v>3</v>
      </c>
      <c r="F2" s="86" t="s">
        <v>305</v>
      </c>
      <c r="G2" s="8" t="s">
        <v>32</v>
      </c>
      <c r="H2" s="8">
        <v>0</v>
      </c>
      <c r="J2" s="88" t="s">
        <v>319</v>
      </c>
      <c r="K2" s="90">
        <f>COUNTIF(H2:H10,"&gt;0")/COUNT(H2:H10)</f>
        <v>0</v>
      </c>
      <c r="L2" s="6"/>
      <c r="M2" s="8">
        <v>0</v>
      </c>
      <c r="N2" s="7" t="s">
        <v>320</v>
      </c>
      <c r="O2" s="90">
        <f>COUNTIF(M2:M10,"&gt;0")/COUNT(M2:M10)</f>
        <v>0.33333333333333331</v>
      </c>
      <c r="P2" s="46">
        <f t="shared" ref="P2:P30" si="0">IF(OR(H2&gt;0, M2&gt;0),1,0)</f>
        <v>0</v>
      </c>
      <c r="Q2" s="90">
        <f>COUNTIF(P2:P10,"&gt;0")/COUNT(P2:P10)</f>
        <v>0.33333333333333331</v>
      </c>
      <c r="R2" s="7"/>
      <c r="S2" s="8">
        <v>1</v>
      </c>
      <c r="T2" s="8">
        <f t="shared" ref="T2:T30" si="1">IF(S2&gt;0,E2,0)</f>
        <v>3</v>
      </c>
      <c r="Z2" s="86" t="s">
        <v>43</v>
      </c>
    </row>
    <row r="3" spans="1:26" ht="26.25" customHeight="1">
      <c r="A3" s="86"/>
      <c r="B3" s="88"/>
      <c r="C3" s="88"/>
      <c r="D3" s="86"/>
      <c r="E3" s="86"/>
      <c r="F3" s="86"/>
      <c r="G3" s="8" t="s">
        <v>33</v>
      </c>
      <c r="H3" s="8">
        <v>0</v>
      </c>
      <c r="J3" s="88"/>
      <c r="K3" s="90"/>
      <c r="L3" s="6"/>
      <c r="M3" s="8">
        <v>2</v>
      </c>
      <c r="N3" s="7"/>
      <c r="O3" s="90"/>
      <c r="P3" s="46">
        <f t="shared" si="0"/>
        <v>1</v>
      </c>
      <c r="Q3" s="90"/>
      <c r="R3" s="7"/>
      <c r="T3" s="8">
        <f t="shared" si="1"/>
        <v>0</v>
      </c>
      <c r="Z3" s="86"/>
    </row>
    <row r="4" spans="1:26" ht="27" customHeight="1">
      <c r="A4" s="86"/>
      <c r="B4" s="88"/>
      <c r="C4" s="88"/>
      <c r="D4" s="86"/>
      <c r="E4" s="86"/>
      <c r="F4" s="86"/>
      <c r="G4" s="8" t="s">
        <v>34</v>
      </c>
      <c r="H4" s="8">
        <v>0</v>
      </c>
      <c r="J4" s="88"/>
      <c r="K4" s="90"/>
      <c r="L4" s="6"/>
      <c r="M4" s="8">
        <v>1</v>
      </c>
      <c r="N4" s="7"/>
      <c r="O4" s="90"/>
      <c r="P4" s="46">
        <f t="shared" si="0"/>
        <v>1</v>
      </c>
      <c r="Q4" s="90"/>
      <c r="R4" s="7"/>
      <c r="T4" s="8">
        <f t="shared" si="1"/>
        <v>0</v>
      </c>
      <c r="Z4" s="86"/>
    </row>
    <row r="5" spans="1:26" ht="27.75" customHeight="1">
      <c r="A5" s="86"/>
      <c r="B5" s="88"/>
      <c r="C5" s="88"/>
      <c r="D5" s="86"/>
      <c r="E5" s="86"/>
      <c r="F5" s="86"/>
      <c r="G5" s="8" t="s">
        <v>35</v>
      </c>
      <c r="H5" s="8">
        <v>0</v>
      </c>
      <c r="J5" s="88"/>
      <c r="K5" s="90"/>
      <c r="L5" s="6"/>
      <c r="M5" s="8">
        <v>1</v>
      </c>
      <c r="N5" s="7"/>
      <c r="O5" s="90"/>
      <c r="P5" s="46">
        <f t="shared" si="0"/>
        <v>1</v>
      </c>
      <c r="Q5" s="90"/>
      <c r="R5" s="7"/>
      <c r="T5" s="8">
        <f t="shared" si="1"/>
        <v>0</v>
      </c>
      <c r="Z5" s="86"/>
    </row>
    <row r="6" spans="1:26" ht="29.25" customHeight="1">
      <c r="A6" s="86"/>
      <c r="B6" s="88"/>
      <c r="C6" s="88"/>
      <c r="D6" s="86"/>
      <c r="E6" s="86"/>
      <c r="F6" s="86"/>
      <c r="G6" s="8" t="s">
        <v>36</v>
      </c>
      <c r="H6" s="8">
        <v>0</v>
      </c>
      <c r="J6" s="88"/>
      <c r="K6" s="90"/>
      <c r="L6" s="6"/>
      <c r="M6" s="8">
        <v>0</v>
      </c>
      <c r="N6" s="7"/>
      <c r="O6" s="90"/>
      <c r="P6" s="46">
        <f t="shared" si="0"/>
        <v>0</v>
      </c>
      <c r="Q6" s="90"/>
      <c r="R6" s="7"/>
      <c r="T6" s="8">
        <f t="shared" si="1"/>
        <v>0</v>
      </c>
      <c r="Z6" s="86"/>
    </row>
    <row r="7" spans="1:26" ht="29.25" customHeight="1">
      <c r="A7" s="86"/>
      <c r="B7" s="88"/>
      <c r="C7" s="88"/>
      <c r="D7" s="86"/>
      <c r="E7" s="86"/>
      <c r="F7" s="86"/>
      <c r="G7" s="8" t="s">
        <v>44</v>
      </c>
      <c r="H7" s="8">
        <v>0</v>
      </c>
      <c r="J7" s="88"/>
      <c r="K7" s="90"/>
      <c r="L7" s="6"/>
      <c r="M7" s="8">
        <v>0</v>
      </c>
      <c r="N7" s="7"/>
      <c r="O7" s="90"/>
      <c r="P7" s="46">
        <f t="shared" si="0"/>
        <v>0</v>
      </c>
      <c r="Q7" s="90"/>
      <c r="R7" s="7"/>
      <c r="T7" s="8">
        <f t="shared" si="1"/>
        <v>0</v>
      </c>
      <c r="Z7" s="86"/>
    </row>
    <row r="8" spans="1:26" ht="21.75" customHeight="1">
      <c r="A8" s="86"/>
      <c r="B8" s="88"/>
      <c r="C8" s="88"/>
      <c r="D8" s="86"/>
      <c r="E8" s="86"/>
      <c r="F8" s="86"/>
      <c r="G8" s="8" t="s">
        <v>45</v>
      </c>
      <c r="H8" s="8">
        <v>0</v>
      </c>
      <c r="J8" s="88"/>
      <c r="K8" s="90"/>
      <c r="L8" s="6"/>
      <c r="M8" s="8">
        <v>0</v>
      </c>
      <c r="N8" s="7"/>
      <c r="O8" s="90"/>
      <c r="P8" s="46">
        <f t="shared" si="0"/>
        <v>0</v>
      </c>
      <c r="Q8" s="90"/>
      <c r="R8" s="7"/>
      <c r="T8" s="8">
        <f t="shared" si="1"/>
        <v>0</v>
      </c>
      <c r="Z8" s="86"/>
    </row>
    <row r="9" spans="1:26" ht="21.75" customHeight="1">
      <c r="A9" s="86"/>
      <c r="B9" s="88"/>
      <c r="C9" s="88"/>
      <c r="D9" s="86"/>
      <c r="E9" s="86"/>
      <c r="F9" s="86"/>
      <c r="G9" s="8" t="s">
        <v>46</v>
      </c>
      <c r="H9" s="8">
        <v>0</v>
      </c>
      <c r="J9" s="88"/>
      <c r="K9" s="90"/>
      <c r="L9" s="6"/>
      <c r="M9" s="8">
        <v>0</v>
      </c>
      <c r="N9" s="7"/>
      <c r="O9" s="90"/>
      <c r="P9" s="46">
        <f t="shared" si="0"/>
        <v>0</v>
      </c>
      <c r="Q9" s="90"/>
      <c r="R9" s="7"/>
      <c r="T9" s="8">
        <f t="shared" si="1"/>
        <v>0</v>
      </c>
      <c r="Z9" s="86"/>
    </row>
    <row r="10" spans="1:26" ht="28.5" customHeight="1">
      <c r="A10" s="86"/>
      <c r="B10" s="88"/>
      <c r="C10" s="88"/>
      <c r="D10" s="86"/>
      <c r="E10" s="86"/>
      <c r="F10" s="86"/>
      <c r="G10" s="8" t="s">
        <v>47</v>
      </c>
      <c r="H10" s="8">
        <v>0</v>
      </c>
      <c r="J10" s="88"/>
      <c r="K10" s="90"/>
      <c r="L10" s="6"/>
      <c r="M10" s="8">
        <v>0</v>
      </c>
      <c r="N10" s="7"/>
      <c r="O10" s="90"/>
      <c r="P10" s="46">
        <f t="shared" si="0"/>
        <v>0</v>
      </c>
      <c r="Q10" s="90"/>
      <c r="R10" s="7"/>
      <c r="T10" s="8">
        <f t="shared" si="1"/>
        <v>0</v>
      </c>
      <c r="Z10" s="86"/>
    </row>
    <row r="11" spans="1:26" ht="12.75" customHeight="1">
      <c r="A11" s="86"/>
      <c r="B11" s="86"/>
      <c r="C11" s="88"/>
      <c r="D11" s="86" t="s">
        <v>106</v>
      </c>
      <c r="E11" s="86">
        <v>5</v>
      </c>
      <c r="F11" s="94" t="s">
        <v>107</v>
      </c>
      <c r="G11" s="8" t="s">
        <v>32</v>
      </c>
      <c r="H11" s="8">
        <v>1</v>
      </c>
      <c r="I11" s="35" t="s">
        <v>321</v>
      </c>
      <c r="K11" s="87">
        <f>COUNTIF(H11:H15,"&gt;0")/COUNT(H11:H15)</f>
        <v>0.8</v>
      </c>
      <c r="L11" s="9"/>
      <c r="M11" s="8">
        <v>0</v>
      </c>
      <c r="O11" s="87">
        <f>COUNTIF(M11:M15,"&gt;0")/COUNT(M11:M15)</f>
        <v>0</v>
      </c>
      <c r="P11" s="46">
        <f t="shared" si="0"/>
        <v>1</v>
      </c>
      <c r="Q11" s="87">
        <f>COUNTIF(P11:P15,"&gt;0")/COUNT(P11:P15)</f>
        <v>0.8</v>
      </c>
      <c r="S11" s="86">
        <v>0</v>
      </c>
      <c r="T11" s="8">
        <f t="shared" si="1"/>
        <v>0</v>
      </c>
      <c r="Z11" s="86"/>
    </row>
    <row r="12" spans="1:26">
      <c r="A12" s="86"/>
      <c r="B12" s="86"/>
      <c r="C12" s="88"/>
      <c r="D12" s="86"/>
      <c r="E12" s="86"/>
      <c r="F12" s="86"/>
      <c r="G12" s="8" t="s">
        <v>33</v>
      </c>
      <c r="H12" s="8">
        <v>1</v>
      </c>
      <c r="I12" s="35" t="s">
        <v>322</v>
      </c>
      <c r="K12" s="87"/>
      <c r="L12" s="9"/>
      <c r="M12" s="8">
        <v>0</v>
      </c>
      <c r="O12" s="87"/>
      <c r="P12" s="46">
        <f t="shared" si="0"/>
        <v>1</v>
      </c>
      <c r="Q12" s="87"/>
      <c r="S12" s="86"/>
      <c r="T12" s="8">
        <f t="shared" si="1"/>
        <v>0</v>
      </c>
      <c r="Z12" s="86"/>
    </row>
    <row r="13" spans="1:26" ht="56">
      <c r="A13" s="86"/>
      <c r="B13" s="86"/>
      <c r="C13" s="88"/>
      <c r="D13" s="86"/>
      <c r="E13" s="86"/>
      <c r="F13" s="86"/>
      <c r="G13" s="8" t="s">
        <v>34</v>
      </c>
      <c r="H13" s="8">
        <v>1</v>
      </c>
      <c r="I13" s="2" t="s">
        <v>323</v>
      </c>
      <c r="K13" s="87"/>
      <c r="L13" s="9"/>
      <c r="M13" s="8">
        <v>0</v>
      </c>
      <c r="O13" s="87"/>
      <c r="P13" s="46">
        <f t="shared" si="0"/>
        <v>1</v>
      </c>
      <c r="Q13" s="87"/>
      <c r="S13" s="86"/>
      <c r="T13" s="8">
        <f t="shared" si="1"/>
        <v>0</v>
      </c>
      <c r="Z13" s="86"/>
    </row>
    <row r="14" spans="1:26">
      <c r="A14" s="86"/>
      <c r="B14" s="86"/>
      <c r="C14" s="88"/>
      <c r="D14" s="86"/>
      <c r="E14" s="86"/>
      <c r="F14" s="86"/>
      <c r="G14" s="8" t="s">
        <v>35</v>
      </c>
      <c r="H14" s="8">
        <v>0</v>
      </c>
      <c r="K14" s="87"/>
      <c r="L14" s="9"/>
      <c r="M14" s="8">
        <v>0</v>
      </c>
      <c r="O14" s="87"/>
      <c r="P14" s="46">
        <f t="shared" si="0"/>
        <v>0</v>
      </c>
      <c r="Q14" s="87"/>
      <c r="S14" s="86"/>
      <c r="T14" s="8">
        <f t="shared" si="1"/>
        <v>0</v>
      </c>
      <c r="Z14" s="86"/>
    </row>
    <row r="15" spans="1:26" ht="28">
      <c r="A15" s="86"/>
      <c r="B15" s="86"/>
      <c r="C15" s="88"/>
      <c r="D15" s="86"/>
      <c r="E15" s="86"/>
      <c r="F15" s="86"/>
      <c r="G15" s="8" t="s">
        <v>36</v>
      </c>
      <c r="H15" s="8">
        <v>1</v>
      </c>
      <c r="I15" s="2" t="s">
        <v>324</v>
      </c>
      <c r="K15" s="87"/>
      <c r="L15" s="9"/>
      <c r="M15" s="8">
        <v>0</v>
      </c>
      <c r="O15" s="87"/>
      <c r="P15" s="46">
        <f t="shared" si="0"/>
        <v>1</v>
      </c>
      <c r="Q15" s="87"/>
      <c r="S15" s="86"/>
      <c r="T15" s="8">
        <f t="shared" si="1"/>
        <v>0</v>
      </c>
      <c r="Z15" s="86"/>
    </row>
    <row r="16" spans="1:26" ht="12.75" customHeight="1">
      <c r="A16" s="86"/>
      <c r="B16" s="86"/>
      <c r="C16" s="88"/>
      <c r="D16" s="86" t="s">
        <v>109</v>
      </c>
      <c r="E16" s="86">
        <v>8</v>
      </c>
      <c r="F16" s="94" t="s">
        <v>37</v>
      </c>
      <c r="G16" s="8" t="s">
        <v>32</v>
      </c>
      <c r="H16" s="8">
        <v>0</v>
      </c>
      <c r="K16" s="87">
        <f>COUNTIF(H16:H19,"&gt;0")/COUNT(H16:H19)</f>
        <v>0</v>
      </c>
      <c r="L16" s="9"/>
      <c r="M16" s="8">
        <v>0</v>
      </c>
      <c r="O16" s="87">
        <f>COUNTIF(M16:M19,"&gt;0")/COUNT(M16:M19)</f>
        <v>0</v>
      </c>
      <c r="P16" s="46">
        <f t="shared" si="0"/>
        <v>0</v>
      </c>
      <c r="Q16" s="87">
        <f>COUNTIF(P16:P19,"&gt;0")/COUNT(P16:P19)</f>
        <v>0</v>
      </c>
      <c r="S16" s="86">
        <v>1</v>
      </c>
      <c r="T16" s="8">
        <f t="shared" si="1"/>
        <v>8</v>
      </c>
      <c r="Z16" s="86"/>
    </row>
    <row r="17" spans="1:26">
      <c r="A17" s="86"/>
      <c r="B17" s="86"/>
      <c r="C17" s="88"/>
      <c r="D17" s="86"/>
      <c r="E17" s="86"/>
      <c r="F17" s="86"/>
      <c r="G17" s="8" t="s">
        <v>33</v>
      </c>
      <c r="H17" s="8">
        <v>0</v>
      </c>
      <c r="K17" s="87"/>
      <c r="L17" s="9"/>
      <c r="M17" s="8">
        <v>0</v>
      </c>
      <c r="O17" s="87"/>
      <c r="P17" s="46">
        <f t="shared" si="0"/>
        <v>0</v>
      </c>
      <c r="Q17" s="87"/>
      <c r="S17" s="86"/>
      <c r="T17" s="8">
        <f t="shared" si="1"/>
        <v>0</v>
      </c>
      <c r="Z17" s="86"/>
    </row>
    <row r="18" spans="1:26">
      <c r="A18" s="86"/>
      <c r="B18" s="86"/>
      <c r="C18" s="88"/>
      <c r="D18" s="86"/>
      <c r="E18" s="86"/>
      <c r="F18" s="86"/>
      <c r="G18" s="8" t="s">
        <v>34</v>
      </c>
      <c r="H18" s="8">
        <v>0</v>
      </c>
      <c r="K18" s="87"/>
      <c r="L18" s="9"/>
      <c r="M18" s="8">
        <v>0</v>
      </c>
      <c r="O18" s="87"/>
      <c r="P18" s="46">
        <f t="shared" si="0"/>
        <v>0</v>
      </c>
      <c r="Q18" s="87"/>
      <c r="S18" s="86"/>
      <c r="T18" s="8">
        <f t="shared" si="1"/>
        <v>0</v>
      </c>
      <c r="Z18" s="86"/>
    </row>
    <row r="19" spans="1:26">
      <c r="A19" s="86"/>
      <c r="B19" s="86"/>
      <c r="C19" s="88"/>
      <c r="D19" s="86"/>
      <c r="E19" s="86"/>
      <c r="F19" s="86"/>
      <c r="G19" s="8" t="s">
        <v>35</v>
      </c>
      <c r="H19" s="8">
        <v>0</v>
      </c>
      <c r="K19" s="87"/>
      <c r="L19" s="9"/>
      <c r="M19" s="8">
        <v>0</v>
      </c>
      <c r="O19" s="87"/>
      <c r="P19" s="46">
        <f t="shared" si="0"/>
        <v>0</v>
      </c>
      <c r="Q19" s="87"/>
      <c r="S19" s="86"/>
      <c r="T19" s="8">
        <f t="shared" si="1"/>
        <v>0</v>
      </c>
      <c r="Z19" s="86"/>
    </row>
    <row r="20" spans="1:26">
      <c r="A20" s="86"/>
      <c r="B20" s="86"/>
      <c r="C20" s="88"/>
      <c r="D20" s="86" t="s">
        <v>110</v>
      </c>
      <c r="E20" s="86">
        <v>1</v>
      </c>
      <c r="F20" s="104" t="s">
        <v>325</v>
      </c>
      <c r="G20" s="8" t="s">
        <v>32</v>
      </c>
      <c r="H20" s="8">
        <v>0</v>
      </c>
      <c r="K20" s="87">
        <f>COUNTIF(H20:H21,"&gt;0")/COUNT(H20:H21)</f>
        <v>0</v>
      </c>
      <c r="L20" s="9"/>
      <c r="M20" s="8">
        <v>0</v>
      </c>
      <c r="O20" s="87">
        <f>COUNTIF(M20:M21,"&gt;0")/COUNT(M20:M21)</f>
        <v>0</v>
      </c>
      <c r="P20" s="46">
        <f t="shared" si="0"/>
        <v>0</v>
      </c>
      <c r="Q20" s="87">
        <f>COUNTIF(P20:P21,"&gt;0")/COUNT(P20:P21)</f>
        <v>0</v>
      </c>
      <c r="S20" s="86">
        <v>1</v>
      </c>
      <c r="T20" s="8">
        <f t="shared" si="1"/>
        <v>1</v>
      </c>
      <c r="Z20" s="86"/>
    </row>
    <row r="21" spans="1:26">
      <c r="A21" s="86"/>
      <c r="B21" s="86"/>
      <c r="C21" s="88"/>
      <c r="D21" s="86"/>
      <c r="E21" s="86"/>
      <c r="F21" s="86"/>
      <c r="G21" s="8" t="s">
        <v>33</v>
      </c>
      <c r="H21" s="8">
        <v>0</v>
      </c>
      <c r="K21" s="87"/>
      <c r="L21" s="9"/>
      <c r="M21" s="8">
        <v>0</v>
      </c>
      <c r="O21" s="87"/>
      <c r="P21" s="46">
        <f t="shared" si="0"/>
        <v>0</v>
      </c>
      <c r="Q21" s="87"/>
      <c r="S21" s="86"/>
      <c r="T21" s="8">
        <f t="shared" si="1"/>
        <v>0</v>
      </c>
      <c r="Z21" s="86"/>
    </row>
    <row r="22" spans="1:26" ht="12.75" customHeight="1">
      <c r="A22" s="86"/>
      <c r="B22" s="86"/>
      <c r="C22" s="88"/>
      <c r="D22" s="86" t="s">
        <v>112</v>
      </c>
      <c r="E22" s="86">
        <v>13</v>
      </c>
      <c r="F22" s="104" t="s">
        <v>56</v>
      </c>
      <c r="G22" s="8" t="s">
        <v>32</v>
      </c>
      <c r="H22" s="8">
        <v>1</v>
      </c>
      <c r="I22" s="35" t="s">
        <v>326</v>
      </c>
      <c r="J22" s="88" t="s">
        <v>327</v>
      </c>
      <c r="K22" s="90">
        <f>COUNTIF(H22:H26,"&gt;0")/COUNT(H22:H26)</f>
        <v>0.6</v>
      </c>
      <c r="L22" s="6"/>
      <c r="M22" s="8">
        <v>0</v>
      </c>
      <c r="O22" s="87">
        <f>COUNTIF(M22:M26,"&gt;0")/COUNT(M22:M26)</f>
        <v>0</v>
      </c>
      <c r="P22" s="46">
        <f t="shared" si="0"/>
        <v>1</v>
      </c>
      <c r="Q22" s="90">
        <f>COUNTIF(P22:P26,"&gt;0")/COUNT(P22:P26)</f>
        <v>0.6</v>
      </c>
      <c r="S22" s="86">
        <v>1</v>
      </c>
      <c r="T22" s="8">
        <f t="shared" si="1"/>
        <v>13</v>
      </c>
      <c r="Z22" s="86"/>
    </row>
    <row r="23" spans="1:26">
      <c r="A23" s="86"/>
      <c r="B23" s="86"/>
      <c r="C23" s="88"/>
      <c r="D23" s="86"/>
      <c r="E23" s="86"/>
      <c r="F23" s="86"/>
      <c r="G23" s="8" t="s">
        <v>33</v>
      </c>
      <c r="H23" s="8">
        <v>1</v>
      </c>
      <c r="I23" s="35" t="s">
        <v>328</v>
      </c>
      <c r="J23" s="88"/>
      <c r="K23" s="90"/>
      <c r="L23" s="6"/>
      <c r="M23" s="8">
        <v>0</v>
      </c>
      <c r="O23" s="87"/>
      <c r="P23" s="46">
        <f t="shared" si="0"/>
        <v>1</v>
      </c>
      <c r="Q23" s="90"/>
      <c r="S23" s="86"/>
      <c r="T23" s="8">
        <f t="shared" si="1"/>
        <v>0</v>
      </c>
      <c r="Z23" s="86"/>
    </row>
    <row r="24" spans="1:26">
      <c r="A24" s="86"/>
      <c r="B24" s="86"/>
      <c r="C24" s="88"/>
      <c r="D24" s="86"/>
      <c r="E24" s="86"/>
      <c r="F24" s="86"/>
      <c r="G24" s="8" t="s">
        <v>34</v>
      </c>
      <c r="H24" s="8">
        <v>1</v>
      </c>
      <c r="I24" s="35" t="s">
        <v>329</v>
      </c>
      <c r="J24" s="88"/>
      <c r="K24" s="90"/>
      <c r="L24" s="6"/>
      <c r="M24" s="8">
        <v>0</v>
      </c>
      <c r="O24" s="87"/>
      <c r="P24" s="46">
        <f t="shared" si="0"/>
        <v>1</v>
      </c>
      <c r="Q24" s="90"/>
      <c r="S24" s="86"/>
      <c r="T24" s="8">
        <f t="shared" si="1"/>
        <v>0</v>
      </c>
      <c r="Z24" s="86"/>
    </row>
    <row r="25" spans="1:26">
      <c r="A25" s="86"/>
      <c r="B25" s="86"/>
      <c r="C25" s="88"/>
      <c r="D25" s="86"/>
      <c r="E25" s="86"/>
      <c r="F25" s="86"/>
      <c r="G25" s="8" t="s">
        <v>35</v>
      </c>
      <c r="H25" s="8">
        <v>0</v>
      </c>
      <c r="J25" s="88"/>
      <c r="K25" s="90"/>
      <c r="L25" s="6"/>
      <c r="M25" s="8">
        <v>0</v>
      </c>
      <c r="O25" s="87"/>
      <c r="P25" s="46">
        <f t="shared" si="0"/>
        <v>0</v>
      </c>
      <c r="Q25" s="90"/>
      <c r="S25" s="86"/>
      <c r="T25" s="8">
        <f t="shared" si="1"/>
        <v>0</v>
      </c>
      <c r="Z25" s="86"/>
    </row>
    <row r="26" spans="1:26">
      <c r="A26" s="86"/>
      <c r="B26" s="86"/>
      <c r="C26" s="88"/>
      <c r="D26" s="86"/>
      <c r="E26" s="86"/>
      <c r="F26" s="86"/>
      <c r="G26" s="8" t="s">
        <v>36</v>
      </c>
      <c r="H26" s="8">
        <v>0</v>
      </c>
      <c r="J26" s="88"/>
      <c r="K26" s="90"/>
      <c r="L26" s="6"/>
      <c r="M26" s="8">
        <v>0</v>
      </c>
      <c r="O26" s="87"/>
      <c r="P26" s="46">
        <f t="shared" si="0"/>
        <v>0</v>
      </c>
      <c r="Q26" s="90"/>
      <c r="S26" s="86"/>
      <c r="T26" s="8">
        <f t="shared" si="1"/>
        <v>0</v>
      </c>
      <c r="Z26" s="86"/>
    </row>
    <row r="27" spans="1:26">
      <c r="A27" s="86"/>
      <c r="B27" s="86"/>
      <c r="C27" s="88"/>
      <c r="D27" s="86" t="s">
        <v>75</v>
      </c>
      <c r="E27" s="86">
        <v>13</v>
      </c>
      <c r="F27" s="104" t="s">
        <v>132</v>
      </c>
      <c r="G27" s="8" t="s">
        <v>32</v>
      </c>
      <c r="H27" s="8">
        <v>0</v>
      </c>
      <c r="K27" s="87">
        <f>COUNTIF(H27:H30,"&gt;0")/COUNT(H27:H30)</f>
        <v>0</v>
      </c>
      <c r="L27" s="9"/>
      <c r="M27" s="8">
        <v>0</v>
      </c>
      <c r="O27" s="87">
        <f>COUNTIF(M27:M30,"&gt;0")/COUNT(M27:M30)</f>
        <v>0</v>
      </c>
      <c r="P27" s="46">
        <f t="shared" si="0"/>
        <v>0</v>
      </c>
      <c r="Q27" s="87">
        <f>COUNTIF(P27:P30,"&gt;0")/COUNT(P27:P30)</f>
        <v>0</v>
      </c>
      <c r="S27" s="86">
        <v>1</v>
      </c>
      <c r="T27" s="8">
        <f t="shared" si="1"/>
        <v>13</v>
      </c>
      <c r="Z27" s="86"/>
    </row>
    <row r="28" spans="1:26">
      <c r="A28" s="86"/>
      <c r="B28" s="86"/>
      <c r="C28" s="88"/>
      <c r="D28" s="86"/>
      <c r="E28" s="86"/>
      <c r="F28" s="104"/>
      <c r="G28" s="8" t="s">
        <v>33</v>
      </c>
      <c r="H28" s="8">
        <v>0</v>
      </c>
      <c r="K28" s="87"/>
      <c r="L28" s="9"/>
      <c r="M28" s="8">
        <v>0</v>
      </c>
      <c r="O28" s="87"/>
      <c r="P28" s="46">
        <f t="shared" si="0"/>
        <v>0</v>
      </c>
      <c r="Q28" s="87"/>
      <c r="S28" s="86"/>
      <c r="T28" s="8">
        <f t="shared" si="1"/>
        <v>0</v>
      </c>
      <c r="Z28" s="86"/>
    </row>
    <row r="29" spans="1:26">
      <c r="A29" s="86"/>
      <c r="B29" s="86"/>
      <c r="C29" s="88"/>
      <c r="D29" s="86"/>
      <c r="E29" s="86"/>
      <c r="F29" s="104"/>
      <c r="G29" s="8" t="s">
        <v>34</v>
      </c>
      <c r="H29" s="8">
        <v>0</v>
      </c>
      <c r="K29" s="87"/>
      <c r="L29" s="9"/>
      <c r="M29" s="8">
        <v>0</v>
      </c>
      <c r="O29" s="87"/>
      <c r="P29" s="46">
        <f t="shared" si="0"/>
        <v>0</v>
      </c>
      <c r="Q29" s="87"/>
      <c r="S29" s="86"/>
      <c r="T29" s="8">
        <f t="shared" si="1"/>
        <v>0</v>
      </c>
      <c r="Z29" s="86"/>
    </row>
    <row r="30" spans="1:26">
      <c r="A30" s="86"/>
      <c r="B30" s="86"/>
      <c r="C30" s="88"/>
      <c r="D30" s="86"/>
      <c r="E30" s="86"/>
      <c r="F30" s="104"/>
      <c r="G30" s="8" t="s">
        <v>35</v>
      </c>
      <c r="H30" s="8">
        <v>0</v>
      </c>
      <c r="K30" s="87"/>
      <c r="L30" s="9"/>
      <c r="M30" s="8">
        <v>0</v>
      </c>
      <c r="O30" s="87"/>
      <c r="P30" s="46">
        <f t="shared" si="0"/>
        <v>0</v>
      </c>
      <c r="Q30" s="87"/>
      <c r="S30" s="86"/>
      <c r="T30" s="8">
        <f t="shared" si="1"/>
        <v>0</v>
      </c>
      <c r="Z30" s="86"/>
    </row>
    <row r="31" spans="1:26">
      <c r="C31" s="7"/>
      <c r="E31" s="8">
        <f>SUM(E1:E30)</f>
        <v>43</v>
      </c>
      <c r="F31" s="35"/>
      <c r="H31" s="17">
        <f>SUM(H2:H30)</f>
        <v>7</v>
      </c>
      <c r="J31" s="17" t="s">
        <v>39</v>
      </c>
      <c r="K31" s="19">
        <f>AVERAGEA(K2:K30)</f>
        <v>0.23333333333333331</v>
      </c>
      <c r="L31" s="19">
        <f>SUMPRODUCT(K2:K30, E2:E30) / SUM( E2:E30)</f>
        <v>0.2744186046511628</v>
      </c>
      <c r="M31" s="17">
        <f>SUM(M2:M30)</f>
        <v>4</v>
      </c>
      <c r="N31" s="20"/>
      <c r="O31" s="28">
        <f>AVERAGE(O2:O30)</f>
        <v>5.5555555555555552E-2</v>
      </c>
      <c r="P31" s="46"/>
      <c r="Q31" s="19">
        <f>AVERAGEA(Q2:Q30)</f>
        <v>0.28888888888888892</v>
      </c>
      <c r="R31" s="17"/>
      <c r="S31" s="17">
        <f>SUM(S2:S30)/COUNTA(S2:S30)</f>
        <v>0.83333333333333337</v>
      </c>
      <c r="T31" s="17">
        <f>SUM(T2:T30)</f>
        <v>38</v>
      </c>
      <c r="U31" s="17">
        <f>SUMPRODUCT(S2:S30, E2:E30) / SUM( E2:E30)</f>
        <v>0.88372093023255816</v>
      </c>
      <c r="V31" s="17">
        <v>5</v>
      </c>
      <c r="W31" s="17">
        <f>E31-T31</f>
        <v>5</v>
      </c>
      <c r="X31" s="17">
        <v>0</v>
      </c>
      <c r="Y31" s="17">
        <v>0</v>
      </c>
    </row>
    <row r="32" spans="1:26">
      <c r="A32" s="86">
        <v>3</v>
      </c>
      <c r="B32" s="86" t="s">
        <v>309</v>
      </c>
      <c r="C32" s="86" t="s">
        <v>330</v>
      </c>
      <c r="D32" s="86">
        <v>19</v>
      </c>
      <c r="E32" s="86">
        <v>8</v>
      </c>
      <c r="F32" s="102" t="s">
        <v>57</v>
      </c>
      <c r="G32" s="8" t="s">
        <v>32</v>
      </c>
      <c r="H32" s="8">
        <v>1</v>
      </c>
      <c r="I32" s="47" t="s">
        <v>331</v>
      </c>
      <c r="J32" s="7"/>
      <c r="K32" s="90">
        <f>COUNTIF(H32:H40,"&gt;0")/COUNT(H32:H40)</f>
        <v>0.22222222222222221</v>
      </c>
      <c r="L32" s="6"/>
      <c r="M32" s="8">
        <v>0</v>
      </c>
      <c r="O32" s="87">
        <f>COUNTIF(M32:M40,"&gt;0")/COUNT(M32:M40)</f>
        <v>0</v>
      </c>
      <c r="P32" s="46">
        <f t="shared" ref="P32:P55" si="2">IF(OR(H32&gt;0, M32&gt;0),1,0)</f>
        <v>1</v>
      </c>
      <c r="Q32" s="90">
        <f>COUNTIF(P32:P40,"&gt;0")/COUNT(P32:P40)</f>
        <v>0.22222222222222221</v>
      </c>
      <c r="S32" s="8">
        <v>1</v>
      </c>
      <c r="T32" s="8">
        <f t="shared" ref="T32:T55" si="3">IF(S32&gt;0,E32,0)</f>
        <v>8</v>
      </c>
      <c r="Z32" s="86" t="s">
        <v>43</v>
      </c>
    </row>
    <row r="33" spans="1:26">
      <c r="A33" s="86"/>
      <c r="B33" s="86"/>
      <c r="C33" s="86"/>
      <c r="D33" s="86"/>
      <c r="E33" s="86"/>
      <c r="F33" s="102"/>
      <c r="G33" s="8" t="s">
        <v>33</v>
      </c>
      <c r="H33" s="8">
        <v>1</v>
      </c>
      <c r="I33" s="47" t="s">
        <v>332</v>
      </c>
      <c r="J33" s="7"/>
      <c r="K33" s="90"/>
      <c r="L33" s="6"/>
      <c r="M33" s="8">
        <v>0</v>
      </c>
      <c r="O33" s="87"/>
      <c r="P33" s="46">
        <f t="shared" si="2"/>
        <v>1</v>
      </c>
      <c r="Q33" s="90"/>
      <c r="T33" s="8">
        <f t="shared" si="3"/>
        <v>0</v>
      </c>
      <c r="Z33" s="86"/>
    </row>
    <row r="34" spans="1:26">
      <c r="A34" s="86"/>
      <c r="B34" s="86"/>
      <c r="C34" s="86"/>
      <c r="D34" s="86"/>
      <c r="E34" s="86"/>
      <c r="F34" s="102"/>
      <c r="G34" s="8" t="s">
        <v>34</v>
      </c>
      <c r="H34" s="8">
        <v>0</v>
      </c>
      <c r="I34" s="47"/>
      <c r="J34" s="7"/>
      <c r="K34" s="90"/>
      <c r="L34" s="6"/>
      <c r="M34" s="8">
        <v>0</v>
      </c>
      <c r="O34" s="87"/>
      <c r="P34" s="46">
        <f t="shared" si="2"/>
        <v>0</v>
      </c>
      <c r="Q34" s="90"/>
      <c r="T34" s="8">
        <f t="shared" si="3"/>
        <v>0</v>
      </c>
      <c r="Z34" s="86"/>
    </row>
    <row r="35" spans="1:26">
      <c r="A35" s="86"/>
      <c r="B35" s="86"/>
      <c r="C35" s="86"/>
      <c r="D35" s="86"/>
      <c r="E35" s="86"/>
      <c r="F35" s="102"/>
      <c r="G35" s="8" t="s">
        <v>35</v>
      </c>
      <c r="H35" s="8">
        <v>0</v>
      </c>
      <c r="I35" s="47"/>
      <c r="J35" s="7"/>
      <c r="K35" s="90"/>
      <c r="L35" s="6"/>
      <c r="M35" s="8">
        <v>0</v>
      </c>
      <c r="O35" s="87"/>
      <c r="P35" s="46">
        <f t="shared" si="2"/>
        <v>0</v>
      </c>
      <c r="Q35" s="90"/>
      <c r="T35" s="8">
        <f t="shared" si="3"/>
        <v>0</v>
      </c>
      <c r="Z35" s="86"/>
    </row>
    <row r="36" spans="1:26">
      <c r="A36" s="86"/>
      <c r="B36" s="86"/>
      <c r="C36" s="86"/>
      <c r="D36" s="86"/>
      <c r="E36" s="86"/>
      <c r="F36" s="102"/>
      <c r="G36" s="8" t="s">
        <v>36</v>
      </c>
      <c r="H36" s="8">
        <v>0</v>
      </c>
      <c r="I36" s="47"/>
      <c r="J36" s="7"/>
      <c r="K36" s="90"/>
      <c r="L36" s="6"/>
      <c r="M36" s="8">
        <v>0</v>
      </c>
      <c r="O36" s="87"/>
      <c r="P36" s="46">
        <f t="shared" si="2"/>
        <v>0</v>
      </c>
      <c r="Q36" s="90"/>
      <c r="T36" s="8">
        <f t="shared" si="3"/>
        <v>0</v>
      </c>
      <c r="Z36" s="86"/>
    </row>
    <row r="37" spans="1:26">
      <c r="A37" s="86"/>
      <c r="B37" s="86"/>
      <c r="C37" s="86"/>
      <c r="D37" s="86"/>
      <c r="E37" s="86"/>
      <c r="F37" s="102"/>
      <c r="G37" s="8" t="s">
        <v>44</v>
      </c>
      <c r="H37" s="8">
        <v>0</v>
      </c>
      <c r="I37" s="47"/>
      <c r="J37" s="7"/>
      <c r="K37" s="90"/>
      <c r="L37" s="6"/>
      <c r="M37" s="8">
        <v>0</v>
      </c>
      <c r="O37" s="87"/>
      <c r="P37" s="46">
        <f t="shared" si="2"/>
        <v>0</v>
      </c>
      <c r="Q37" s="90"/>
      <c r="T37" s="8">
        <f t="shared" si="3"/>
        <v>0</v>
      </c>
      <c r="Z37" s="86"/>
    </row>
    <row r="38" spans="1:26">
      <c r="A38" s="86"/>
      <c r="B38" s="86"/>
      <c r="C38" s="86"/>
      <c r="D38" s="86"/>
      <c r="E38" s="86"/>
      <c r="F38" s="102"/>
      <c r="G38" s="8" t="s">
        <v>45</v>
      </c>
      <c r="H38" s="8">
        <v>0</v>
      </c>
      <c r="I38" s="47"/>
      <c r="J38" s="7"/>
      <c r="K38" s="90"/>
      <c r="L38" s="6"/>
      <c r="M38" s="8">
        <v>0</v>
      </c>
      <c r="O38" s="87"/>
      <c r="P38" s="46">
        <f t="shared" si="2"/>
        <v>0</v>
      </c>
      <c r="Q38" s="90"/>
      <c r="T38" s="8">
        <f t="shared" si="3"/>
        <v>0</v>
      </c>
      <c r="Z38" s="86"/>
    </row>
    <row r="39" spans="1:26">
      <c r="A39" s="86"/>
      <c r="B39" s="86"/>
      <c r="C39" s="86"/>
      <c r="D39" s="86"/>
      <c r="E39" s="86"/>
      <c r="F39" s="102"/>
      <c r="G39" s="8" t="s">
        <v>46</v>
      </c>
      <c r="H39" s="8">
        <v>0</v>
      </c>
      <c r="I39" s="47"/>
      <c r="J39" s="7"/>
      <c r="K39" s="90"/>
      <c r="L39" s="6"/>
      <c r="M39" s="8">
        <v>0</v>
      </c>
      <c r="O39" s="87"/>
      <c r="P39" s="46">
        <f t="shared" si="2"/>
        <v>0</v>
      </c>
      <c r="Q39" s="90"/>
      <c r="T39" s="8">
        <f t="shared" si="3"/>
        <v>0</v>
      </c>
      <c r="Z39" s="86"/>
    </row>
    <row r="40" spans="1:26">
      <c r="A40" s="86"/>
      <c r="B40" s="86"/>
      <c r="C40" s="86"/>
      <c r="D40" s="86"/>
      <c r="E40" s="86"/>
      <c r="F40" s="102"/>
      <c r="G40" s="8" t="s">
        <v>47</v>
      </c>
      <c r="H40" s="8">
        <v>0</v>
      </c>
      <c r="I40" s="47"/>
      <c r="J40" s="7"/>
      <c r="K40" s="90"/>
      <c r="L40" s="6"/>
      <c r="M40" s="8">
        <v>0</v>
      </c>
      <c r="O40" s="87"/>
      <c r="P40" s="46">
        <f t="shared" si="2"/>
        <v>0</v>
      </c>
      <c r="Q40" s="90"/>
      <c r="T40" s="8">
        <f t="shared" si="3"/>
        <v>0</v>
      </c>
      <c r="Z40" s="86"/>
    </row>
    <row r="41" spans="1:26">
      <c r="A41" s="86"/>
      <c r="B41" s="86"/>
      <c r="C41" s="86"/>
      <c r="D41" s="86">
        <v>22</v>
      </c>
      <c r="E41" s="86">
        <v>13</v>
      </c>
      <c r="F41" s="86" t="s">
        <v>61</v>
      </c>
      <c r="G41" s="8" t="s">
        <v>32</v>
      </c>
      <c r="H41" s="8">
        <v>0</v>
      </c>
      <c r="K41" s="87">
        <f>COUNTIF(H41:H46,"&gt;0")/COUNT(H41:H46)</f>
        <v>0.5</v>
      </c>
      <c r="L41" s="9"/>
      <c r="M41" s="8">
        <v>0</v>
      </c>
      <c r="O41" s="87">
        <f>COUNTIF(M41:M46,"&gt;0")/COUNT(M41:M46)</f>
        <v>0</v>
      </c>
      <c r="P41" s="46">
        <f t="shared" si="2"/>
        <v>0</v>
      </c>
      <c r="Q41" s="87">
        <f>COUNTIF(P41:P46,"&gt;0")/COUNT(P41:P46)</f>
        <v>0.5</v>
      </c>
      <c r="S41" s="8">
        <v>1</v>
      </c>
      <c r="T41" s="8">
        <f t="shared" si="3"/>
        <v>13</v>
      </c>
      <c r="Z41" s="86"/>
    </row>
    <row r="42" spans="1:26" ht="42">
      <c r="A42" s="86"/>
      <c r="B42" s="86"/>
      <c r="C42" s="86"/>
      <c r="D42" s="86"/>
      <c r="E42" s="86"/>
      <c r="F42" s="86"/>
      <c r="G42" s="8" t="s">
        <v>33</v>
      </c>
      <c r="H42" s="8">
        <v>1</v>
      </c>
      <c r="I42" s="48" t="s">
        <v>333</v>
      </c>
      <c r="K42" s="87"/>
      <c r="L42" s="9"/>
      <c r="M42" s="8">
        <v>0</v>
      </c>
      <c r="O42" s="87"/>
      <c r="P42" s="46">
        <f t="shared" si="2"/>
        <v>1</v>
      </c>
      <c r="Q42" s="87"/>
      <c r="T42" s="8">
        <f t="shared" si="3"/>
        <v>0</v>
      </c>
      <c r="Z42" s="86"/>
    </row>
    <row r="43" spans="1:26">
      <c r="A43" s="86"/>
      <c r="B43" s="86"/>
      <c r="C43" s="86"/>
      <c r="D43" s="86"/>
      <c r="E43" s="86"/>
      <c r="F43" s="86"/>
      <c r="G43" s="8" t="s">
        <v>34</v>
      </c>
      <c r="H43" s="8">
        <v>0</v>
      </c>
      <c r="K43" s="87"/>
      <c r="L43" s="9"/>
      <c r="M43" s="8">
        <v>0</v>
      </c>
      <c r="O43" s="87"/>
      <c r="P43" s="46">
        <f t="shared" si="2"/>
        <v>0</v>
      </c>
      <c r="Q43" s="87"/>
      <c r="T43" s="8">
        <f t="shared" si="3"/>
        <v>0</v>
      </c>
      <c r="Z43" s="86"/>
    </row>
    <row r="44" spans="1:26">
      <c r="A44" s="86"/>
      <c r="B44" s="86"/>
      <c r="C44" s="86"/>
      <c r="D44" s="86"/>
      <c r="E44" s="86"/>
      <c r="F44" s="86"/>
      <c r="G44" s="8" t="s">
        <v>35</v>
      </c>
      <c r="H44" s="8">
        <v>1</v>
      </c>
      <c r="I44" s="47" t="s">
        <v>334</v>
      </c>
      <c r="K44" s="87"/>
      <c r="L44" s="9"/>
      <c r="M44" s="8">
        <v>0</v>
      </c>
      <c r="O44" s="87"/>
      <c r="P44" s="46">
        <f t="shared" si="2"/>
        <v>1</v>
      </c>
      <c r="Q44" s="87"/>
      <c r="T44" s="8">
        <f t="shared" si="3"/>
        <v>0</v>
      </c>
      <c r="Z44" s="86"/>
    </row>
    <row r="45" spans="1:26" ht="28">
      <c r="A45" s="86"/>
      <c r="B45" s="86"/>
      <c r="C45" s="86"/>
      <c r="D45" s="86"/>
      <c r="E45" s="86"/>
      <c r="F45" s="86"/>
      <c r="G45" s="8" t="s">
        <v>36</v>
      </c>
      <c r="H45" s="8">
        <v>1</v>
      </c>
      <c r="I45" s="48" t="s">
        <v>335</v>
      </c>
      <c r="K45" s="87"/>
      <c r="L45" s="9"/>
      <c r="M45" s="8">
        <v>0</v>
      </c>
      <c r="O45" s="87"/>
      <c r="P45" s="46">
        <f t="shared" si="2"/>
        <v>1</v>
      </c>
      <c r="Q45" s="87"/>
      <c r="T45" s="8">
        <f t="shared" si="3"/>
        <v>0</v>
      </c>
      <c r="Z45" s="86"/>
    </row>
    <row r="46" spans="1:26">
      <c r="A46" s="86"/>
      <c r="B46" s="86"/>
      <c r="C46" s="86"/>
      <c r="D46" s="86"/>
      <c r="E46" s="86"/>
      <c r="F46" s="86"/>
      <c r="G46" s="8" t="s">
        <v>44</v>
      </c>
      <c r="H46" s="8">
        <v>0</v>
      </c>
      <c r="K46" s="87"/>
      <c r="L46" s="9"/>
      <c r="M46" s="8">
        <v>0</v>
      </c>
      <c r="O46" s="87"/>
      <c r="P46" s="46">
        <f t="shared" si="2"/>
        <v>0</v>
      </c>
      <c r="Q46" s="87"/>
      <c r="T46" s="8">
        <f t="shared" si="3"/>
        <v>0</v>
      </c>
      <c r="Z46" s="86"/>
    </row>
    <row r="47" spans="1:26" ht="12.75" customHeight="1">
      <c r="A47" s="86"/>
      <c r="B47" s="86"/>
      <c r="C47" s="86"/>
      <c r="D47" s="86" t="s">
        <v>65</v>
      </c>
      <c r="E47" s="86">
        <v>5</v>
      </c>
      <c r="F47" s="88" t="s">
        <v>122</v>
      </c>
      <c r="G47" s="8" t="s">
        <v>32</v>
      </c>
      <c r="H47" s="8">
        <v>0</v>
      </c>
      <c r="K47" s="87">
        <f>COUNTIF(H47:H49,"&gt;0")/COUNT(H47:H49)</f>
        <v>0</v>
      </c>
      <c r="L47" s="9"/>
      <c r="M47" s="8">
        <v>5</v>
      </c>
      <c r="O47" s="87">
        <f>COUNTIF(M47:M49,"&gt;0")/COUNT(M47:M49)</f>
        <v>0.33333333333333331</v>
      </c>
      <c r="P47" s="46">
        <f t="shared" si="2"/>
        <v>1</v>
      </c>
      <c r="Q47" s="87">
        <f>COUNTIF(P47:P49,"&gt;0")/COUNT(P47:P49)</f>
        <v>0.33333333333333331</v>
      </c>
      <c r="S47" s="8">
        <v>1</v>
      </c>
      <c r="T47" s="8">
        <f t="shared" si="3"/>
        <v>5</v>
      </c>
      <c r="Z47" s="86"/>
    </row>
    <row r="48" spans="1:26">
      <c r="A48" s="86"/>
      <c r="B48" s="86"/>
      <c r="C48" s="86"/>
      <c r="D48" s="86"/>
      <c r="E48" s="86"/>
      <c r="F48" s="88"/>
      <c r="G48" s="8" t="s">
        <v>33</v>
      </c>
      <c r="H48" s="8">
        <v>0</v>
      </c>
      <c r="K48" s="87"/>
      <c r="L48" s="9"/>
      <c r="M48" s="8">
        <v>0</v>
      </c>
      <c r="O48" s="87"/>
      <c r="P48" s="46">
        <f t="shared" si="2"/>
        <v>0</v>
      </c>
      <c r="Q48" s="87"/>
      <c r="T48" s="8">
        <f t="shared" si="3"/>
        <v>0</v>
      </c>
      <c r="Z48" s="86"/>
    </row>
    <row r="49" spans="1:26">
      <c r="A49" s="86"/>
      <c r="B49" s="86"/>
      <c r="C49" s="86"/>
      <c r="D49" s="86"/>
      <c r="E49" s="86"/>
      <c r="F49" s="88"/>
      <c r="G49" s="8" t="s">
        <v>34</v>
      </c>
      <c r="H49" s="8">
        <v>0</v>
      </c>
      <c r="K49" s="87"/>
      <c r="L49" s="9"/>
      <c r="M49" s="8">
        <v>0</v>
      </c>
      <c r="O49" s="87"/>
      <c r="P49" s="46">
        <f t="shared" si="2"/>
        <v>0</v>
      </c>
      <c r="Q49" s="87"/>
      <c r="T49" s="8">
        <f t="shared" si="3"/>
        <v>0</v>
      </c>
      <c r="Z49" s="86"/>
    </row>
    <row r="50" spans="1:26" ht="12.75" customHeight="1">
      <c r="A50" s="86"/>
      <c r="B50" s="86"/>
      <c r="C50" s="86"/>
      <c r="D50" s="86" t="s">
        <v>67</v>
      </c>
      <c r="E50" s="86">
        <v>8</v>
      </c>
      <c r="F50" s="88" t="s">
        <v>123</v>
      </c>
      <c r="G50" s="8" t="s">
        <v>32</v>
      </c>
      <c r="H50" s="8">
        <v>0</v>
      </c>
      <c r="K50" s="87">
        <f>COUNTIF(H50:H55,"&gt;0")/COUNT(H50:H55)</f>
        <v>0</v>
      </c>
      <c r="L50" s="9"/>
      <c r="M50" s="8">
        <v>0</v>
      </c>
      <c r="O50" s="87">
        <f>COUNTIF(M50:M55,"&gt;0")/COUNT(M50:M55)</f>
        <v>0</v>
      </c>
      <c r="P50" s="46">
        <f t="shared" si="2"/>
        <v>0</v>
      </c>
      <c r="Q50" s="87">
        <f>COUNTIF(P50:P55,"&gt;0")/COUNT(P50:P55)</f>
        <v>0</v>
      </c>
      <c r="S50" s="8">
        <v>1</v>
      </c>
      <c r="T50" s="8">
        <f t="shared" si="3"/>
        <v>8</v>
      </c>
      <c r="Z50" s="86"/>
    </row>
    <row r="51" spans="1:26">
      <c r="A51" s="86"/>
      <c r="B51" s="86"/>
      <c r="C51" s="86"/>
      <c r="D51" s="86"/>
      <c r="E51" s="86"/>
      <c r="F51" s="88"/>
      <c r="G51" s="8" t="s">
        <v>33</v>
      </c>
      <c r="H51" s="8">
        <v>0</v>
      </c>
      <c r="K51" s="87"/>
      <c r="L51" s="9"/>
      <c r="M51" s="8">
        <v>0</v>
      </c>
      <c r="O51" s="87"/>
      <c r="P51" s="46">
        <f t="shared" si="2"/>
        <v>0</v>
      </c>
      <c r="Q51" s="87"/>
      <c r="T51" s="8">
        <f t="shared" si="3"/>
        <v>0</v>
      </c>
      <c r="Z51" s="86"/>
    </row>
    <row r="52" spans="1:26">
      <c r="A52" s="86"/>
      <c r="B52" s="86"/>
      <c r="C52" s="86"/>
      <c r="D52" s="86"/>
      <c r="E52" s="86"/>
      <c r="F52" s="88"/>
      <c r="G52" s="8" t="s">
        <v>34</v>
      </c>
      <c r="H52" s="8">
        <v>0</v>
      </c>
      <c r="K52" s="87"/>
      <c r="L52" s="9"/>
      <c r="M52" s="8">
        <v>0</v>
      </c>
      <c r="O52" s="87"/>
      <c r="P52" s="46">
        <f t="shared" si="2"/>
        <v>0</v>
      </c>
      <c r="Q52" s="87"/>
      <c r="T52" s="8">
        <f t="shared" si="3"/>
        <v>0</v>
      </c>
      <c r="Z52" s="86"/>
    </row>
    <row r="53" spans="1:26">
      <c r="A53" s="86"/>
      <c r="B53" s="86"/>
      <c r="C53" s="86"/>
      <c r="D53" s="86"/>
      <c r="E53" s="86"/>
      <c r="F53" s="88"/>
      <c r="G53" s="8" t="s">
        <v>35</v>
      </c>
      <c r="H53" s="8">
        <v>0</v>
      </c>
      <c r="K53" s="87"/>
      <c r="L53" s="9"/>
      <c r="M53" s="8">
        <v>0</v>
      </c>
      <c r="O53" s="87"/>
      <c r="P53" s="46">
        <f t="shared" si="2"/>
        <v>0</v>
      </c>
      <c r="Q53" s="87"/>
      <c r="T53" s="8">
        <f t="shared" si="3"/>
        <v>0</v>
      </c>
      <c r="Z53" s="86"/>
    </row>
    <row r="54" spans="1:26">
      <c r="A54" s="86"/>
      <c r="B54" s="86"/>
      <c r="C54" s="86"/>
      <c r="D54" s="86"/>
      <c r="E54" s="86"/>
      <c r="F54" s="88"/>
      <c r="G54" s="8" t="s">
        <v>36</v>
      </c>
      <c r="H54" s="8">
        <v>0</v>
      </c>
      <c r="K54" s="87"/>
      <c r="L54" s="9"/>
      <c r="M54" s="8">
        <v>0</v>
      </c>
      <c r="O54" s="87"/>
      <c r="P54" s="46">
        <f t="shared" si="2"/>
        <v>0</v>
      </c>
      <c r="Q54" s="87"/>
      <c r="T54" s="8">
        <f t="shared" si="3"/>
        <v>0</v>
      </c>
      <c r="Z54" s="86"/>
    </row>
    <row r="55" spans="1:26">
      <c r="A55" s="86"/>
      <c r="B55" s="86"/>
      <c r="C55" s="86"/>
      <c r="D55" s="86"/>
      <c r="E55" s="86"/>
      <c r="F55" s="88"/>
      <c r="G55" s="8" t="s">
        <v>44</v>
      </c>
      <c r="H55" s="8">
        <v>0</v>
      </c>
      <c r="K55" s="87"/>
      <c r="L55" s="9"/>
      <c r="M55" s="8">
        <v>0</v>
      </c>
      <c r="O55" s="87"/>
      <c r="P55" s="46">
        <f t="shared" si="2"/>
        <v>0</v>
      </c>
      <c r="Q55" s="87"/>
      <c r="T55" s="8">
        <f t="shared" si="3"/>
        <v>0</v>
      </c>
      <c r="Z55" s="86"/>
    </row>
    <row r="56" spans="1:26">
      <c r="E56" s="8">
        <f>SUM(E32:E55)</f>
        <v>34</v>
      </c>
      <c r="F56" s="7"/>
      <c r="H56" s="17">
        <f>SUM(H32:H55)</f>
        <v>5</v>
      </c>
      <c r="J56" s="17" t="s">
        <v>39</v>
      </c>
      <c r="K56" s="19">
        <f>AVERAGEA(K32:K55)</f>
        <v>0.18055555555555555</v>
      </c>
      <c r="L56" s="19">
        <f>SUMPRODUCT(K32:K55, E32:E55) / SUM( E32:E55)</f>
        <v>0.24346405228758172</v>
      </c>
      <c r="M56" s="17">
        <f>SUM(M32:M55)</f>
        <v>5</v>
      </c>
      <c r="N56" s="20"/>
      <c r="O56" s="28">
        <f>AVERAGE(O32:O55)</f>
        <v>8.3333333333333329E-2</v>
      </c>
      <c r="P56" s="46"/>
      <c r="Q56" s="19">
        <f>AVERAGEA(Q32:Q55)</f>
        <v>0.2638888888888889</v>
      </c>
      <c r="R56" s="17"/>
      <c r="S56" s="17">
        <f>SUM(S32:S55)/COUNTA(S32:S55)</f>
        <v>1</v>
      </c>
      <c r="T56" s="17">
        <f>SUM(T32:T55)</f>
        <v>34</v>
      </c>
      <c r="U56" s="17">
        <f>SUMPRODUCT(S32:S55, E32:E55) / SUM( E32:E55)</f>
        <v>1</v>
      </c>
      <c r="V56" s="17">
        <v>0</v>
      </c>
      <c r="W56" s="17">
        <v>0</v>
      </c>
      <c r="X56" s="17">
        <v>0</v>
      </c>
      <c r="Y56" s="17">
        <v>0</v>
      </c>
    </row>
    <row r="57" spans="1:26" ht="12.75" customHeight="1">
      <c r="A57" s="86">
        <v>4</v>
      </c>
      <c r="B57" s="86" t="s">
        <v>58</v>
      </c>
      <c r="C57" s="86" t="s">
        <v>336</v>
      </c>
      <c r="D57" s="86" t="s">
        <v>71</v>
      </c>
      <c r="E57" s="86">
        <v>13</v>
      </c>
      <c r="F57" s="88" t="s">
        <v>337</v>
      </c>
      <c r="G57" s="8" t="s">
        <v>32</v>
      </c>
      <c r="H57" s="8">
        <v>0</v>
      </c>
      <c r="K57" s="87">
        <f>COUNTIF(H57:H61,"&gt;0")/COUNT(H57:H61)</f>
        <v>0</v>
      </c>
      <c r="L57" s="9"/>
      <c r="M57" s="8">
        <v>0</v>
      </c>
      <c r="O57" s="87">
        <f>COUNTIF(M57:M61,"&gt;0")/COUNT(M57:M61)</f>
        <v>0</v>
      </c>
      <c r="P57" s="46">
        <f t="shared" ref="P57:P71" si="4">IF(OR(H57&gt;0, M57&gt;0),1,0)</f>
        <v>0</v>
      </c>
      <c r="Q57" s="87">
        <f>COUNTIF(P57:P61,"&gt;0")/COUNT(P57:P61)</f>
        <v>0</v>
      </c>
      <c r="S57" s="86">
        <v>0</v>
      </c>
      <c r="T57" s="8">
        <f t="shared" ref="T57:T71" si="5">IF(S57&gt;0,E57,0)</f>
        <v>0</v>
      </c>
      <c r="Z57" s="86" t="s">
        <v>30</v>
      </c>
    </row>
    <row r="58" spans="1:26">
      <c r="A58" s="86"/>
      <c r="B58" s="86"/>
      <c r="C58" s="86"/>
      <c r="D58" s="86"/>
      <c r="E58" s="86"/>
      <c r="F58" s="88"/>
      <c r="G58" s="8" t="s">
        <v>33</v>
      </c>
      <c r="H58" s="8">
        <v>0</v>
      </c>
      <c r="K58" s="87"/>
      <c r="L58" s="9"/>
      <c r="M58" s="8">
        <v>0</v>
      </c>
      <c r="O58" s="87"/>
      <c r="P58" s="46">
        <f t="shared" si="4"/>
        <v>0</v>
      </c>
      <c r="Q58" s="87"/>
      <c r="S58" s="86"/>
      <c r="T58" s="8">
        <f t="shared" si="5"/>
        <v>0</v>
      </c>
      <c r="Z58" s="86"/>
    </row>
    <row r="59" spans="1:26">
      <c r="A59" s="86"/>
      <c r="B59" s="86"/>
      <c r="C59" s="86"/>
      <c r="D59" s="86"/>
      <c r="E59" s="86"/>
      <c r="F59" s="88"/>
      <c r="G59" s="8" t="s">
        <v>34</v>
      </c>
      <c r="H59" s="8">
        <v>0</v>
      </c>
      <c r="K59" s="87"/>
      <c r="L59" s="9"/>
      <c r="M59" s="8">
        <v>0</v>
      </c>
      <c r="O59" s="87"/>
      <c r="P59" s="46">
        <f t="shared" si="4"/>
        <v>0</v>
      </c>
      <c r="Q59" s="87"/>
      <c r="S59" s="86"/>
      <c r="T59" s="8">
        <f t="shared" si="5"/>
        <v>0</v>
      </c>
      <c r="Z59" s="86"/>
    </row>
    <row r="60" spans="1:26">
      <c r="A60" s="86"/>
      <c r="B60" s="86"/>
      <c r="C60" s="86"/>
      <c r="D60" s="86"/>
      <c r="E60" s="86"/>
      <c r="F60" s="88"/>
      <c r="G60" s="8" t="s">
        <v>35</v>
      </c>
      <c r="H60" s="8">
        <v>0</v>
      </c>
      <c r="K60" s="87"/>
      <c r="L60" s="9"/>
      <c r="M60" s="8">
        <v>0</v>
      </c>
      <c r="O60" s="87"/>
      <c r="P60" s="46">
        <f t="shared" si="4"/>
        <v>0</v>
      </c>
      <c r="Q60" s="87"/>
      <c r="S60" s="86"/>
      <c r="T60" s="8">
        <f t="shared" si="5"/>
        <v>0</v>
      </c>
      <c r="Z60" s="86"/>
    </row>
    <row r="61" spans="1:26">
      <c r="A61" s="86"/>
      <c r="B61" s="86"/>
      <c r="C61" s="86"/>
      <c r="D61" s="86"/>
      <c r="E61" s="86"/>
      <c r="F61" s="88"/>
      <c r="G61" s="8" t="s">
        <v>36</v>
      </c>
      <c r="H61" s="8">
        <v>0</v>
      </c>
      <c r="K61" s="87"/>
      <c r="L61" s="9"/>
      <c r="M61" s="8">
        <v>0</v>
      </c>
      <c r="O61" s="87"/>
      <c r="P61" s="46">
        <f t="shared" si="4"/>
        <v>0</v>
      </c>
      <c r="Q61" s="87"/>
      <c r="S61" s="86"/>
      <c r="T61" s="8">
        <f t="shared" si="5"/>
        <v>0</v>
      </c>
      <c r="Z61" s="86"/>
    </row>
    <row r="62" spans="1:26" ht="12.75" customHeight="1">
      <c r="A62" s="86"/>
      <c r="B62" s="86"/>
      <c r="C62" s="86"/>
      <c r="D62" s="86" t="s">
        <v>69</v>
      </c>
      <c r="E62" s="86">
        <v>5</v>
      </c>
      <c r="F62" s="98" t="s">
        <v>165</v>
      </c>
      <c r="G62" s="8" t="s">
        <v>32</v>
      </c>
      <c r="H62" s="8">
        <v>0</v>
      </c>
      <c r="K62" s="87">
        <f>COUNTIF(H62:H65,"&gt;0")/COUNT(H62:H65)</f>
        <v>0</v>
      </c>
      <c r="L62" s="9"/>
      <c r="M62" s="8">
        <v>0</v>
      </c>
      <c r="O62" s="87">
        <f>COUNTIF(M62:M65,"&gt;0")/COUNT(M62:M65)</f>
        <v>0</v>
      </c>
      <c r="P62" s="46">
        <f t="shared" si="4"/>
        <v>0</v>
      </c>
      <c r="Q62" s="87">
        <f>COUNTIF(P62:P65,"&gt;0")/COUNT(P62:P65)</f>
        <v>0</v>
      </c>
      <c r="S62" s="86">
        <v>1</v>
      </c>
      <c r="T62" s="8">
        <f t="shared" si="5"/>
        <v>5</v>
      </c>
      <c r="Z62" s="86"/>
    </row>
    <row r="63" spans="1:26">
      <c r="A63" s="86"/>
      <c r="B63" s="86"/>
      <c r="C63" s="86"/>
      <c r="D63" s="86"/>
      <c r="E63" s="86"/>
      <c r="F63" s="86"/>
      <c r="G63" s="8" t="s">
        <v>33</v>
      </c>
      <c r="H63" s="8">
        <v>0</v>
      </c>
      <c r="K63" s="87"/>
      <c r="L63" s="9"/>
      <c r="M63" s="8">
        <v>0</v>
      </c>
      <c r="O63" s="87"/>
      <c r="P63" s="46">
        <f t="shared" si="4"/>
        <v>0</v>
      </c>
      <c r="Q63" s="87"/>
      <c r="S63" s="86"/>
      <c r="T63" s="8">
        <f t="shared" si="5"/>
        <v>0</v>
      </c>
      <c r="Z63" s="86"/>
    </row>
    <row r="64" spans="1:26">
      <c r="A64" s="86"/>
      <c r="B64" s="86"/>
      <c r="C64" s="86"/>
      <c r="D64" s="86"/>
      <c r="E64" s="86"/>
      <c r="F64" s="86"/>
      <c r="G64" s="8" t="s">
        <v>34</v>
      </c>
      <c r="H64" s="8">
        <v>0</v>
      </c>
      <c r="K64" s="87"/>
      <c r="L64" s="9"/>
      <c r="M64" s="8">
        <v>0</v>
      </c>
      <c r="O64" s="87"/>
      <c r="P64" s="46">
        <f t="shared" si="4"/>
        <v>0</v>
      </c>
      <c r="Q64" s="87"/>
      <c r="S64" s="86"/>
      <c r="T64" s="8">
        <f t="shared" si="5"/>
        <v>0</v>
      </c>
      <c r="Z64" s="86"/>
    </row>
    <row r="65" spans="1:26">
      <c r="A65" s="86"/>
      <c r="B65" s="86"/>
      <c r="C65" s="86"/>
      <c r="D65" s="86"/>
      <c r="E65" s="86"/>
      <c r="F65" s="86"/>
      <c r="G65" s="8" t="s">
        <v>35</v>
      </c>
      <c r="H65" s="8">
        <v>0</v>
      </c>
      <c r="K65" s="87"/>
      <c r="L65" s="9"/>
      <c r="M65" s="8">
        <v>0</v>
      </c>
      <c r="O65" s="87"/>
      <c r="P65" s="46">
        <f t="shared" si="4"/>
        <v>0</v>
      </c>
      <c r="Q65" s="87"/>
      <c r="S65" s="86"/>
      <c r="T65" s="8">
        <f t="shared" si="5"/>
        <v>0</v>
      </c>
      <c r="Z65" s="86"/>
    </row>
    <row r="66" spans="1:26" ht="12.75" customHeight="1">
      <c r="A66" s="86"/>
      <c r="B66" s="86"/>
      <c r="C66" s="86"/>
      <c r="D66" s="86" t="s">
        <v>67</v>
      </c>
      <c r="E66" s="86">
        <v>5</v>
      </c>
      <c r="F66" s="88" t="s">
        <v>68</v>
      </c>
      <c r="G66" s="8" t="s">
        <v>32</v>
      </c>
      <c r="H66" s="8">
        <v>0</v>
      </c>
      <c r="K66" s="87">
        <f>COUNTIF(H66:H71,"&gt;0")/COUNT(H66:H71)</f>
        <v>0</v>
      </c>
      <c r="L66" s="9"/>
      <c r="M66" s="8">
        <v>0</v>
      </c>
      <c r="O66" s="87">
        <f>COUNTIF(M66:M71,"&gt;0")/COUNT(M66:M71)</f>
        <v>0</v>
      </c>
      <c r="P66" s="46">
        <f t="shared" si="4"/>
        <v>0</v>
      </c>
      <c r="Q66" s="87">
        <f>COUNTIF(P66:P71,"&gt;0")/COUNT(P66:P71)</f>
        <v>0</v>
      </c>
      <c r="S66" s="86">
        <v>0</v>
      </c>
      <c r="T66" s="8">
        <f t="shared" si="5"/>
        <v>0</v>
      </c>
      <c r="Z66" s="86"/>
    </row>
    <row r="67" spans="1:26">
      <c r="A67" s="86"/>
      <c r="B67" s="86"/>
      <c r="C67" s="86"/>
      <c r="D67" s="86"/>
      <c r="E67" s="86"/>
      <c r="F67" s="86"/>
      <c r="G67" s="8" t="s">
        <v>33</v>
      </c>
      <c r="H67" s="8">
        <v>0</v>
      </c>
      <c r="K67" s="87"/>
      <c r="L67" s="9"/>
      <c r="M67" s="8">
        <v>0</v>
      </c>
      <c r="O67" s="87"/>
      <c r="P67" s="46">
        <f t="shared" si="4"/>
        <v>0</v>
      </c>
      <c r="Q67" s="87"/>
      <c r="S67" s="86"/>
      <c r="T67" s="8">
        <f t="shared" si="5"/>
        <v>0</v>
      </c>
      <c r="Z67" s="86"/>
    </row>
    <row r="68" spans="1:26">
      <c r="A68" s="86"/>
      <c r="B68" s="86"/>
      <c r="C68" s="86"/>
      <c r="D68" s="86"/>
      <c r="E68" s="86"/>
      <c r="F68" s="86"/>
      <c r="G68" s="8" t="s">
        <v>34</v>
      </c>
      <c r="H68" s="8">
        <v>0</v>
      </c>
      <c r="K68" s="87"/>
      <c r="L68" s="9"/>
      <c r="M68" s="8">
        <v>0</v>
      </c>
      <c r="O68" s="87"/>
      <c r="P68" s="46">
        <f t="shared" si="4"/>
        <v>0</v>
      </c>
      <c r="Q68" s="87"/>
      <c r="S68" s="86"/>
      <c r="T68" s="8">
        <f t="shared" si="5"/>
        <v>0</v>
      </c>
      <c r="Z68" s="86"/>
    </row>
    <row r="69" spans="1:26">
      <c r="A69" s="86"/>
      <c r="B69" s="86"/>
      <c r="C69" s="86"/>
      <c r="D69" s="86"/>
      <c r="E69" s="86"/>
      <c r="F69" s="86"/>
      <c r="G69" s="8" t="s">
        <v>35</v>
      </c>
      <c r="H69" s="8">
        <v>0</v>
      </c>
      <c r="K69" s="87"/>
      <c r="L69" s="9"/>
      <c r="M69" s="8">
        <v>0</v>
      </c>
      <c r="O69" s="87"/>
      <c r="P69" s="46">
        <f t="shared" si="4"/>
        <v>0</v>
      </c>
      <c r="Q69" s="87"/>
      <c r="S69" s="86"/>
      <c r="T69" s="8">
        <f t="shared" si="5"/>
        <v>0</v>
      </c>
      <c r="Z69" s="86"/>
    </row>
    <row r="70" spans="1:26">
      <c r="A70" s="86"/>
      <c r="B70" s="86"/>
      <c r="C70" s="86"/>
      <c r="D70" s="86"/>
      <c r="E70" s="86"/>
      <c r="F70" s="86"/>
      <c r="G70" s="8" t="s">
        <v>36</v>
      </c>
      <c r="H70" s="8">
        <v>0</v>
      </c>
      <c r="K70" s="87"/>
      <c r="L70" s="9"/>
      <c r="M70" s="8">
        <v>0</v>
      </c>
      <c r="O70" s="87"/>
      <c r="P70" s="46">
        <f t="shared" si="4"/>
        <v>0</v>
      </c>
      <c r="Q70" s="87"/>
      <c r="S70" s="86"/>
      <c r="T70" s="8">
        <f t="shared" si="5"/>
        <v>0</v>
      </c>
      <c r="Z70" s="86"/>
    </row>
    <row r="71" spans="1:26">
      <c r="A71" s="86"/>
      <c r="B71" s="86"/>
      <c r="C71" s="86"/>
      <c r="D71" s="86"/>
      <c r="E71" s="86"/>
      <c r="F71" s="86"/>
      <c r="G71" s="8" t="s">
        <v>44</v>
      </c>
      <c r="H71" s="8">
        <v>0</v>
      </c>
      <c r="K71" s="87"/>
      <c r="L71" s="9"/>
      <c r="M71" s="8">
        <v>0</v>
      </c>
      <c r="O71" s="87"/>
      <c r="P71" s="46">
        <f t="shared" si="4"/>
        <v>0</v>
      </c>
      <c r="Q71" s="87"/>
      <c r="S71" s="86"/>
      <c r="T71" s="8">
        <f t="shared" si="5"/>
        <v>0</v>
      </c>
      <c r="Z71" s="86"/>
    </row>
    <row r="72" spans="1:26">
      <c r="E72" s="8">
        <f>SUM(E57:E71)</f>
        <v>23</v>
      </c>
      <c r="H72" s="17">
        <f>SUM(H57:H71)</f>
        <v>0</v>
      </c>
      <c r="J72" s="17" t="s">
        <v>39</v>
      </c>
      <c r="K72" s="19">
        <f>AVERAGEA(K57:K71)</f>
        <v>0</v>
      </c>
      <c r="L72" s="19">
        <f>SUMPRODUCT(K57:K71, E57:E71) / SUM( E57:E71)</f>
        <v>0</v>
      </c>
      <c r="M72" s="17">
        <v>0</v>
      </c>
      <c r="O72" s="19">
        <f>AVERAGE(O57:O71)</f>
        <v>0</v>
      </c>
      <c r="P72" s="46"/>
      <c r="Q72" s="19">
        <f>AVERAGEA(Q57:Q71)</f>
        <v>0</v>
      </c>
      <c r="S72" s="17">
        <f>SUM(S57:S71)/COUNTA(S57:S71)</f>
        <v>0.33333333333333331</v>
      </c>
      <c r="T72" s="17">
        <f>SUM(T57:T71)</f>
        <v>5</v>
      </c>
      <c r="U72" s="17">
        <f>SUMPRODUCT(S57:S71, E57:E71) / SUM( E57:E71)</f>
        <v>0.21739130434782608</v>
      </c>
      <c r="V72" s="17">
        <v>13</v>
      </c>
      <c r="W72" s="17">
        <f>E72-T72</f>
        <v>18</v>
      </c>
      <c r="X72" s="17">
        <v>5</v>
      </c>
      <c r="Y72" s="17">
        <v>0</v>
      </c>
    </row>
    <row r="73" spans="1:26">
      <c r="A73" s="86">
        <v>5</v>
      </c>
      <c r="B73" s="86" t="s">
        <v>338</v>
      </c>
      <c r="C73" s="86" t="s">
        <v>339</v>
      </c>
      <c r="D73" s="86" t="s">
        <v>173</v>
      </c>
      <c r="E73" s="86">
        <v>5</v>
      </c>
      <c r="F73" s="86" t="s">
        <v>174</v>
      </c>
      <c r="G73" s="8" t="s">
        <v>32</v>
      </c>
      <c r="H73" s="8">
        <v>0</v>
      </c>
      <c r="K73" s="87">
        <f>COUNTIF(H73:H76,"&gt;0")/COUNT(H73:H76)</f>
        <v>0</v>
      </c>
      <c r="L73" s="9"/>
      <c r="M73" s="8">
        <v>0</v>
      </c>
      <c r="O73" s="103"/>
      <c r="P73" s="46">
        <f t="shared" ref="P73:P92" si="6">IF(OR(H73&gt;0, M73&gt;0),1,0)</f>
        <v>0</v>
      </c>
      <c r="Q73" s="87">
        <f>COUNTIF(P73:P76,"&gt;0")/COUNT(P73:P76)</f>
        <v>0</v>
      </c>
      <c r="S73" s="86">
        <v>1</v>
      </c>
      <c r="T73" s="8">
        <f t="shared" ref="T73:T92" si="7">IF(S73&gt;0,E73,0)</f>
        <v>5</v>
      </c>
      <c r="Z73" s="86" t="s">
        <v>259</v>
      </c>
    </row>
    <row r="74" spans="1:26">
      <c r="A74" s="86"/>
      <c r="B74" s="86"/>
      <c r="C74" s="86"/>
      <c r="D74" s="86"/>
      <c r="E74" s="86"/>
      <c r="F74" s="86"/>
      <c r="G74" s="8" t="s">
        <v>33</v>
      </c>
      <c r="H74" s="8">
        <v>0</v>
      </c>
      <c r="K74" s="87"/>
      <c r="L74" s="9"/>
      <c r="M74" s="8">
        <v>0</v>
      </c>
      <c r="O74" s="103"/>
      <c r="P74" s="46">
        <f t="shared" si="6"/>
        <v>0</v>
      </c>
      <c r="Q74" s="87"/>
      <c r="S74" s="86"/>
      <c r="T74" s="8">
        <f t="shared" si="7"/>
        <v>0</v>
      </c>
      <c r="Z74" s="86"/>
    </row>
    <row r="75" spans="1:26">
      <c r="A75" s="86"/>
      <c r="B75" s="86"/>
      <c r="C75" s="86"/>
      <c r="D75" s="86"/>
      <c r="E75" s="86"/>
      <c r="F75" s="86"/>
      <c r="G75" s="8" t="s">
        <v>34</v>
      </c>
      <c r="H75" s="8">
        <v>0</v>
      </c>
      <c r="K75" s="87"/>
      <c r="L75" s="9"/>
      <c r="M75" s="8">
        <v>0</v>
      </c>
      <c r="O75" s="103"/>
      <c r="P75" s="46">
        <f t="shared" si="6"/>
        <v>0</v>
      </c>
      <c r="Q75" s="87"/>
      <c r="S75" s="86"/>
      <c r="T75" s="8">
        <f t="shared" si="7"/>
        <v>0</v>
      </c>
      <c r="Z75" s="86"/>
    </row>
    <row r="76" spans="1:26">
      <c r="A76" s="86"/>
      <c r="B76" s="86"/>
      <c r="C76" s="86"/>
      <c r="D76" s="86"/>
      <c r="E76" s="86"/>
      <c r="F76" s="86"/>
      <c r="G76" s="8" t="s">
        <v>35</v>
      </c>
      <c r="H76" s="8">
        <v>0</v>
      </c>
      <c r="K76" s="87"/>
      <c r="L76" s="9"/>
      <c r="M76" s="8">
        <v>0</v>
      </c>
      <c r="O76" s="103"/>
      <c r="P76" s="46">
        <f t="shared" si="6"/>
        <v>0</v>
      </c>
      <c r="Q76" s="87"/>
      <c r="S76" s="86"/>
      <c r="T76" s="8">
        <f t="shared" si="7"/>
        <v>0</v>
      </c>
      <c r="Z76" s="86"/>
    </row>
    <row r="77" spans="1:26" ht="12.75" customHeight="1">
      <c r="A77" s="86"/>
      <c r="B77" s="86"/>
      <c r="C77" s="86"/>
      <c r="D77" s="86" t="s">
        <v>77</v>
      </c>
      <c r="E77" s="86">
        <v>8</v>
      </c>
      <c r="F77" s="101" t="s">
        <v>340</v>
      </c>
      <c r="G77" s="8" t="s">
        <v>32</v>
      </c>
      <c r="H77" s="8">
        <v>0</v>
      </c>
      <c r="K77" s="87">
        <f>COUNTIF(H77:H86,"&gt;0")/COUNT(H77:H86)</f>
        <v>0.8</v>
      </c>
      <c r="L77" s="9"/>
      <c r="M77" s="8">
        <v>0</v>
      </c>
      <c r="O77" s="87">
        <f>COUNTIF(M77:M86,"&gt;0")/COUNT(M77:M86)</f>
        <v>0</v>
      </c>
      <c r="P77" s="46">
        <f t="shared" si="6"/>
        <v>0</v>
      </c>
      <c r="Q77" s="87">
        <f>COUNTIF(P77:P86,"&gt;0")/COUNT(P77:P86)</f>
        <v>0.8</v>
      </c>
      <c r="R77" s="86"/>
      <c r="S77" s="86">
        <v>0</v>
      </c>
      <c r="T77" s="8">
        <f t="shared" si="7"/>
        <v>0</v>
      </c>
      <c r="Z77" s="86"/>
    </row>
    <row r="78" spans="1:26" ht="28">
      <c r="A78" s="86"/>
      <c r="B78" s="86"/>
      <c r="C78" s="86"/>
      <c r="D78" s="86"/>
      <c r="E78" s="86"/>
      <c r="F78" s="101"/>
      <c r="G78" s="8" t="s">
        <v>33</v>
      </c>
      <c r="H78" s="8">
        <v>1</v>
      </c>
      <c r="I78" s="48" t="s">
        <v>341</v>
      </c>
      <c r="K78" s="87"/>
      <c r="L78" s="9"/>
      <c r="M78" s="8">
        <v>0</v>
      </c>
      <c r="O78" s="87"/>
      <c r="P78" s="46">
        <f t="shared" si="6"/>
        <v>1</v>
      </c>
      <c r="Q78" s="87"/>
      <c r="R78" s="86"/>
      <c r="S78" s="86"/>
      <c r="T78" s="8">
        <f t="shared" si="7"/>
        <v>0</v>
      </c>
      <c r="Z78" s="86"/>
    </row>
    <row r="79" spans="1:26" ht="38.25" customHeight="1">
      <c r="A79" s="86"/>
      <c r="B79" s="86"/>
      <c r="C79" s="86"/>
      <c r="D79" s="86"/>
      <c r="E79" s="86"/>
      <c r="F79" s="101"/>
      <c r="G79" s="8" t="s">
        <v>34</v>
      </c>
      <c r="H79" s="8">
        <v>0</v>
      </c>
      <c r="J79" s="7" t="s">
        <v>342</v>
      </c>
      <c r="K79" s="87"/>
      <c r="L79" s="9"/>
      <c r="M79" s="8">
        <v>0</v>
      </c>
      <c r="O79" s="87"/>
      <c r="P79" s="46">
        <f t="shared" si="6"/>
        <v>0</v>
      </c>
      <c r="Q79" s="87"/>
      <c r="R79" s="86"/>
      <c r="S79" s="86"/>
      <c r="T79" s="8">
        <f t="shared" si="7"/>
        <v>0</v>
      </c>
      <c r="Z79" s="86"/>
    </row>
    <row r="80" spans="1:26">
      <c r="A80" s="86"/>
      <c r="B80" s="86"/>
      <c r="C80" s="86"/>
      <c r="D80" s="86"/>
      <c r="E80" s="86"/>
      <c r="F80" s="101"/>
      <c r="G80" s="8" t="s">
        <v>35</v>
      </c>
      <c r="H80" s="8">
        <v>1</v>
      </c>
      <c r="I80" s="47" t="s">
        <v>343</v>
      </c>
      <c r="K80" s="87"/>
      <c r="L80" s="9"/>
      <c r="M80" s="8">
        <v>0</v>
      </c>
      <c r="O80" s="87"/>
      <c r="P80" s="46">
        <f t="shared" si="6"/>
        <v>1</v>
      </c>
      <c r="Q80" s="87"/>
      <c r="R80" s="86"/>
      <c r="S80" s="86"/>
      <c r="T80" s="8">
        <f t="shared" si="7"/>
        <v>0</v>
      </c>
      <c r="Z80" s="86"/>
    </row>
    <row r="81" spans="1:26" ht="28">
      <c r="A81" s="86"/>
      <c r="B81" s="86"/>
      <c r="C81" s="86"/>
      <c r="D81" s="86"/>
      <c r="E81" s="86"/>
      <c r="F81" s="101"/>
      <c r="G81" s="8" t="s">
        <v>36</v>
      </c>
      <c r="H81" s="8">
        <v>1</v>
      </c>
      <c r="I81" s="48" t="s">
        <v>344</v>
      </c>
      <c r="K81" s="87"/>
      <c r="L81" s="9"/>
      <c r="M81" s="8">
        <v>0</v>
      </c>
      <c r="O81" s="87"/>
      <c r="P81" s="46">
        <f t="shared" si="6"/>
        <v>1</v>
      </c>
      <c r="Q81" s="87"/>
      <c r="R81" s="86"/>
      <c r="S81" s="86"/>
      <c r="T81" s="8">
        <f t="shared" si="7"/>
        <v>0</v>
      </c>
      <c r="Z81" s="86"/>
    </row>
    <row r="82" spans="1:26" ht="28">
      <c r="A82" s="86"/>
      <c r="B82" s="86"/>
      <c r="C82" s="86"/>
      <c r="D82" s="86"/>
      <c r="E82" s="86"/>
      <c r="F82" s="101"/>
      <c r="G82" s="8" t="s">
        <v>44</v>
      </c>
      <c r="H82" s="8">
        <v>1</v>
      </c>
      <c r="I82" s="48" t="s">
        <v>345</v>
      </c>
      <c r="K82" s="87"/>
      <c r="L82" s="9"/>
      <c r="M82" s="8">
        <v>0</v>
      </c>
      <c r="O82" s="87"/>
      <c r="P82" s="46">
        <f t="shared" si="6"/>
        <v>1</v>
      </c>
      <c r="Q82" s="87"/>
      <c r="R82" s="86"/>
      <c r="S82" s="86"/>
      <c r="T82" s="8">
        <f t="shared" si="7"/>
        <v>0</v>
      </c>
      <c r="Z82" s="86"/>
    </row>
    <row r="83" spans="1:26" ht="28">
      <c r="A83" s="86"/>
      <c r="B83" s="86"/>
      <c r="C83" s="86"/>
      <c r="D83" s="86"/>
      <c r="E83" s="86"/>
      <c r="F83" s="101"/>
      <c r="G83" s="8" t="s">
        <v>45</v>
      </c>
      <c r="H83" s="8">
        <v>1</v>
      </c>
      <c r="I83" s="48" t="s">
        <v>346</v>
      </c>
      <c r="K83" s="87"/>
      <c r="L83" s="9"/>
      <c r="M83" s="8">
        <v>0</v>
      </c>
      <c r="O83" s="87"/>
      <c r="P83" s="46">
        <f t="shared" si="6"/>
        <v>1</v>
      </c>
      <c r="Q83" s="87"/>
      <c r="R83" s="86"/>
      <c r="S83" s="86"/>
      <c r="T83" s="8">
        <f t="shared" si="7"/>
        <v>0</v>
      </c>
      <c r="Z83" s="86"/>
    </row>
    <row r="84" spans="1:26" ht="28">
      <c r="A84" s="86"/>
      <c r="B84" s="86"/>
      <c r="C84" s="86"/>
      <c r="D84" s="86"/>
      <c r="E84" s="86"/>
      <c r="F84" s="101"/>
      <c r="G84" s="8" t="s">
        <v>46</v>
      </c>
      <c r="H84" s="8">
        <v>1</v>
      </c>
      <c r="I84" s="48" t="s">
        <v>347</v>
      </c>
      <c r="K84" s="87"/>
      <c r="L84" s="9"/>
      <c r="M84" s="8">
        <v>0</v>
      </c>
      <c r="O84" s="87"/>
      <c r="P84" s="46">
        <f t="shared" si="6"/>
        <v>1</v>
      </c>
      <c r="Q84" s="87"/>
      <c r="R84" s="86"/>
      <c r="S84" s="86"/>
      <c r="T84" s="8">
        <f t="shared" si="7"/>
        <v>0</v>
      </c>
      <c r="Z84" s="86"/>
    </row>
    <row r="85" spans="1:26" ht="28">
      <c r="A85" s="86"/>
      <c r="B85" s="86"/>
      <c r="C85" s="86"/>
      <c r="D85" s="86"/>
      <c r="E85" s="86"/>
      <c r="F85" s="101"/>
      <c r="G85" s="8" t="s">
        <v>47</v>
      </c>
      <c r="H85" s="8">
        <v>1</v>
      </c>
      <c r="I85" s="48" t="s">
        <v>348</v>
      </c>
      <c r="K85" s="87"/>
      <c r="L85" s="9"/>
      <c r="M85" s="8">
        <v>0</v>
      </c>
      <c r="O85" s="87"/>
      <c r="P85" s="46">
        <f t="shared" si="6"/>
        <v>1</v>
      </c>
      <c r="Q85" s="87"/>
      <c r="R85" s="86"/>
      <c r="S85" s="86"/>
      <c r="T85" s="8">
        <f t="shared" si="7"/>
        <v>0</v>
      </c>
      <c r="Z85" s="86"/>
    </row>
    <row r="86" spans="1:26" ht="28">
      <c r="A86" s="86"/>
      <c r="B86" s="86"/>
      <c r="C86" s="86"/>
      <c r="D86" s="86"/>
      <c r="E86" s="86"/>
      <c r="F86" s="101"/>
      <c r="G86" s="8" t="s">
        <v>48</v>
      </c>
      <c r="H86" s="8">
        <v>1</v>
      </c>
      <c r="I86" s="48" t="s">
        <v>349</v>
      </c>
      <c r="K86" s="87"/>
      <c r="L86" s="9"/>
      <c r="M86" s="8">
        <v>0</v>
      </c>
      <c r="O86" s="87"/>
      <c r="P86" s="46">
        <f t="shared" si="6"/>
        <v>1</v>
      </c>
      <c r="Q86" s="87"/>
      <c r="R86" s="86"/>
      <c r="S86" s="86"/>
      <c r="T86" s="8">
        <f t="shared" si="7"/>
        <v>0</v>
      </c>
      <c r="Z86" s="86"/>
    </row>
    <row r="87" spans="1:26" ht="28">
      <c r="A87" s="86"/>
      <c r="B87" s="86"/>
      <c r="C87" s="86"/>
      <c r="D87" s="8" t="s">
        <v>80</v>
      </c>
      <c r="E87" s="8">
        <v>13</v>
      </c>
      <c r="F87" s="14" t="s">
        <v>81</v>
      </c>
      <c r="G87" s="8" t="s">
        <v>284</v>
      </c>
      <c r="H87" s="8">
        <v>0</v>
      </c>
      <c r="K87" s="9">
        <f>COUNTIF(H87:H87,"&gt;0")/COUNT(H87:H87)</f>
        <v>0</v>
      </c>
      <c r="L87" s="9"/>
      <c r="M87" s="8">
        <v>0</v>
      </c>
      <c r="O87" s="9">
        <f>COUNTIF(M87:M87,"&gt;0")/COUNT(M87:M87)</f>
        <v>0</v>
      </c>
      <c r="P87" s="46">
        <f t="shared" si="6"/>
        <v>0</v>
      </c>
      <c r="Q87" s="9">
        <f>COUNTIF(P87:P87,"&gt;0")/COUNT(P87:P87)</f>
        <v>0</v>
      </c>
      <c r="S87" s="8">
        <v>0</v>
      </c>
      <c r="T87" s="8">
        <f t="shared" si="7"/>
        <v>0</v>
      </c>
      <c r="Z87" s="86"/>
    </row>
    <row r="88" spans="1:26" ht="112">
      <c r="A88" s="86"/>
      <c r="B88" s="86"/>
      <c r="C88" s="86"/>
      <c r="D88" s="86" t="s">
        <v>82</v>
      </c>
      <c r="E88" s="86">
        <v>8</v>
      </c>
      <c r="F88" s="102" t="s">
        <v>83</v>
      </c>
      <c r="G88" s="8" t="s">
        <v>32</v>
      </c>
      <c r="H88" s="8">
        <v>0</v>
      </c>
      <c r="J88" s="8" t="s">
        <v>350</v>
      </c>
      <c r="K88" s="87">
        <f>COUNTIF(H88:H92,"&gt;0")/COUNT(H88:H92)</f>
        <v>0.6</v>
      </c>
      <c r="L88" s="9"/>
      <c r="M88" s="8">
        <v>0</v>
      </c>
      <c r="N88" s="7" t="s">
        <v>351</v>
      </c>
      <c r="O88" s="90">
        <f>COUNTIF(M88:M92,"&gt;0")/COUNT(M88:M92)</f>
        <v>0</v>
      </c>
      <c r="P88" s="46">
        <f t="shared" si="6"/>
        <v>0</v>
      </c>
      <c r="Q88" s="87">
        <f>COUNTIF(P88:P92,"&gt;0")/COUNT(P88:P92)</f>
        <v>0.6</v>
      </c>
      <c r="S88" s="86">
        <v>1</v>
      </c>
      <c r="T88" s="8">
        <f t="shared" si="7"/>
        <v>8</v>
      </c>
      <c r="Z88" s="86"/>
    </row>
    <row r="89" spans="1:26">
      <c r="A89" s="86"/>
      <c r="B89" s="86"/>
      <c r="C89" s="86"/>
      <c r="D89" s="86"/>
      <c r="E89" s="86"/>
      <c r="F89" s="102"/>
      <c r="G89" s="8" t="s">
        <v>33</v>
      </c>
      <c r="H89" s="8">
        <v>0</v>
      </c>
      <c r="J89" s="8" t="s">
        <v>350</v>
      </c>
      <c r="K89" s="87"/>
      <c r="L89" s="9"/>
      <c r="M89" s="8">
        <v>0</v>
      </c>
      <c r="O89" s="90"/>
      <c r="P89" s="46">
        <f t="shared" si="6"/>
        <v>0</v>
      </c>
      <c r="Q89" s="87"/>
      <c r="S89" s="86"/>
      <c r="T89" s="8">
        <f t="shared" si="7"/>
        <v>0</v>
      </c>
      <c r="Z89" s="86"/>
    </row>
    <row r="90" spans="1:26" ht="28">
      <c r="A90" s="86"/>
      <c r="B90" s="86"/>
      <c r="C90" s="86"/>
      <c r="D90" s="86"/>
      <c r="E90" s="86"/>
      <c r="F90" s="102"/>
      <c r="G90" s="8" t="s">
        <v>34</v>
      </c>
      <c r="H90" s="8">
        <v>1</v>
      </c>
      <c r="I90" s="48" t="s">
        <v>352</v>
      </c>
      <c r="K90" s="87"/>
      <c r="L90" s="9"/>
      <c r="M90" s="8">
        <v>0</v>
      </c>
      <c r="O90" s="90"/>
      <c r="P90" s="46">
        <f t="shared" si="6"/>
        <v>1</v>
      </c>
      <c r="Q90" s="87"/>
      <c r="S90" s="86"/>
      <c r="T90" s="8">
        <f t="shared" si="7"/>
        <v>0</v>
      </c>
      <c r="Z90" s="86"/>
    </row>
    <row r="91" spans="1:26">
      <c r="A91" s="86"/>
      <c r="B91" s="86"/>
      <c r="C91" s="86"/>
      <c r="D91" s="86"/>
      <c r="E91" s="86"/>
      <c r="F91" s="102"/>
      <c r="G91" s="8" t="s">
        <v>35</v>
      </c>
      <c r="H91" s="8">
        <v>1</v>
      </c>
      <c r="I91" s="47" t="s">
        <v>353</v>
      </c>
      <c r="K91" s="87"/>
      <c r="L91" s="9"/>
      <c r="M91" s="8">
        <v>0</v>
      </c>
      <c r="O91" s="90"/>
      <c r="P91" s="46">
        <f t="shared" si="6"/>
        <v>1</v>
      </c>
      <c r="Q91" s="87"/>
      <c r="S91" s="86"/>
      <c r="T91" s="8">
        <f t="shared" si="7"/>
        <v>0</v>
      </c>
      <c r="Z91" s="86"/>
    </row>
    <row r="92" spans="1:26">
      <c r="A92" s="86"/>
      <c r="B92" s="86"/>
      <c r="C92" s="86"/>
      <c r="D92" s="86"/>
      <c r="E92" s="86"/>
      <c r="F92" s="102"/>
      <c r="G92" s="8" t="s">
        <v>36</v>
      </c>
      <c r="H92" s="8">
        <v>1</v>
      </c>
      <c r="I92" s="47" t="s">
        <v>354</v>
      </c>
      <c r="K92" s="87"/>
      <c r="L92" s="9"/>
      <c r="M92" s="8">
        <v>0</v>
      </c>
      <c r="O92" s="90"/>
      <c r="P92" s="46">
        <f t="shared" si="6"/>
        <v>1</v>
      </c>
      <c r="Q92" s="87"/>
      <c r="S92" s="86"/>
      <c r="T92" s="8">
        <f t="shared" si="7"/>
        <v>0</v>
      </c>
      <c r="Z92" s="86"/>
    </row>
    <row r="93" spans="1:26">
      <c r="E93" s="8">
        <f>SUM(E73:E92)</f>
        <v>34</v>
      </c>
      <c r="F93" s="47"/>
      <c r="H93" s="17">
        <f>SUM(H73:H92)</f>
        <v>11</v>
      </c>
      <c r="I93" s="47"/>
      <c r="J93" s="17" t="s">
        <v>39</v>
      </c>
      <c r="K93" s="19">
        <f>AVERAGEA(K77:K92)</f>
        <v>0.46666666666666662</v>
      </c>
      <c r="L93" s="19">
        <f>SUMPRODUCT(K73:K92, E73:E92) / SUM(E73:E92)</f>
        <v>0.32941176470588235</v>
      </c>
      <c r="M93" s="17">
        <f>SUM(M73:M92)</f>
        <v>0</v>
      </c>
      <c r="N93" s="20"/>
      <c r="O93" s="28">
        <f>AVERAGE(O77:O92)</f>
        <v>0</v>
      </c>
      <c r="P93" s="46"/>
      <c r="Q93" s="19">
        <f>AVERAGEA(Q77:Q92)</f>
        <v>0.46666666666666662</v>
      </c>
      <c r="R93" s="17"/>
      <c r="S93" s="17">
        <f>SUM(S77:S92)/COUNTA(S77:S92)</f>
        <v>0.33333333333333331</v>
      </c>
      <c r="T93" s="17">
        <f>SUM(T73:T92)</f>
        <v>13</v>
      </c>
      <c r="U93" s="17">
        <f>SUMPRODUCT(S73:S92, E73:E92) / SUM(E73:E92)</f>
        <v>0.38235294117647056</v>
      </c>
      <c r="V93" s="17">
        <v>0</v>
      </c>
      <c r="W93" s="17">
        <f>E93-T93</f>
        <v>21</v>
      </c>
      <c r="X93" s="17">
        <v>0</v>
      </c>
      <c r="Y93" s="17">
        <v>0</v>
      </c>
    </row>
    <row r="94" spans="1:26" ht="24.75" customHeight="1">
      <c r="A94" s="86">
        <v>6</v>
      </c>
      <c r="B94" s="86" t="s">
        <v>355</v>
      </c>
      <c r="C94" s="88" t="s">
        <v>356</v>
      </c>
      <c r="D94" s="86" t="s">
        <v>357</v>
      </c>
      <c r="E94" s="86">
        <v>5</v>
      </c>
      <c r="F94" s="88" t="s">
        <v>358</v>
      </c>
      <c r="G94" s="8" t="s">
        <v>32</v>
      </c>
      <c r="H94" s="8">
        <v>0</v>
      </c>
      <c r="J94" s="8" t="s">
        <v>350</v>
      </c>
      <c r="K94" s="87">
        <f>COUNTIF(H94:H98,"&gt;0")/COUNT(H94:H98)</f>
        <v>0</v>
      </c>
      <c r="L94" s="9"/>
      <c r="M94" s="8">
        <v>0</v>
      </c>
      <c r="O94" s="87">
        <f>COUNTIF(M94:M98,"&gt;0")/COUNT(M94:M98)</f>
        <v>0</v>
      </c>
      <c r="P94" s="46">
        <f t="shared" ref="P94:P116" si="8">IF(OR(H94&gt;0, M94&gt;0),1,0)</f>
        <v>0</v>
      </c>
      <c r="Q94" s="87">
        <f>COUNTIF(P94:P98,"&gt;0")/COUNT(P94:P98)</f>
        <v>0</v>
      </c>
      <c r="R94" s="49" t="s">
        <v>359</v>
      </c>
      <c r="S94" s="86">
        <v>1</v>
      </c>
      <c r="T94" s="8">
        <f t="shared" ref="T94:T116" si="9">IF(S94&gt;0,E94,0)</f>
        <v>5</v>
      </c>
      <c r="Z94" s="86" t="s">
        <v>30</v>
      </c>
    </row>
    <row r="95" spans="1:26" ht="24.75" customHeight="1">
      <c r="A95" s="86"/>
      <c r="B95" s="86"/>
      <c r="C95" s="88"/>
      <c r="D95" s="86"/>
      <c r="E95" s="86"/>
      <c r="F95" s="88"/>
      <c r="G95" s="8" t="s">
        <v>33</v>
      </c>
      <c r="H95" s="8">
        <v>0</v>
      </c>
      <c r="K95" s="87"/>
      <c r="L95" s="9"/>
      <c r="M95" s="8">
        <v>0</v>
      </c>
      <c r="O95" s="87"/>
      <c r="P95" s="46">
        <f t="shared" si="8"/>
        <v>0</v>
      </c>
      <c r="Q95" s="87"/>
      <c r="R95" s="49"/>
      <c r="S95" s="86"/>
      <c r="T95" s="8">
        <f t="shared" si="9"/>
        <v>0</v>
      </c>
      <c r="Z95" s="86"/>
    </row>
    <row r="96" spans="1:26" ht="24.75" customHeight="1">
      <c r="A96" s="86"/>
      <c r="B96" s="86"/>
      <c r="C96" s="88"/>
      <c r="D96" s="86"/>
      <c r="E96" s="86"/>
      <c r="F96" s="88"/>
      <c r="G96" s="8" t="s">
        <v>34</v>
      </c>
      <c r="H96" s="8">
        <v>0</v>
      </c>
      <c r="K96" s="87"/>
      <c r="L96" s="9"/>
      <c r="M96" s="8">
        <v>0</v>
      </c>
      <c r="O96" s="87"/>
      <c r="P96" s="46">
        <f t="shared" si="8"/>
        <v>0</v>
      </c>
      <c r="Q96" s="87"/>
      <c r="R96" s="49"/>
      <c r="S96" s="86"/>
      <c r="T96" s="8">
        <f t="shared" si="9"/>
        <v>0</v>
      </c>
      <c r="Z96" s="86"/>
    </row>
    <row r="97" spans="1:26" ht="24.75" customHeight="1">
      <c r="A97" s="86"/>
      <c r="B97" s="86"/>
      <c r="C97" s="88"/>
      <c r="D97" s="86"/>
      <c r="E97" s="86"/>
      <c r="F97" s="88"/>
      <c r="G97" s="8" t="s">
        <v>35</v>
      </c>
      <c r="H97" s="8">
        <v>0</v>
      </c>
      <c r="K97" s="87"/>
      <c r="L97" s="9"/>
      <c r="M97" s="8">
        <v>0</v>
      </c>
      <c r="O97" s="87"/>
      <c r="P97" s="46">
        <f t="shared" si="8"/>
        <v>0</v>
      </c>
      <c r="Q97" s="87"/>
      <c r="R97" s="49"/>
      <c r="S97" s="86"/>
      <c r="T97" s="8">
        <f t="shared" si="9"/>
        <v>0</v>
      </c>
      <c r="Z97" s="86"/>
    </row>
    <row r="98" spans="1:26" ht="24.75" customHeight="1">
      <c r="A98" s="86"/>
      <c r="B98" s="86"/>
      <c r="C98" s="88"/>
      <c r="D98" s="86"/>
      <c r="E98" s="86"/>
      <c r="F98" s="88"/>
      <c r="G98" s="8" t="s">
        <v>36</v>
      </c>
      <c r="H98" s="8">
        <v>0</v>
      </c>
      <c r="K98" s="87"/>
      <c r="L98" s="9"/>
      <c r="M98" s="8">
        <v>0</v>
      </c>
      <c r="O98" s="87"/>
      <c r="P98" s="46">
        <f t="shared" si="8"/>
        <v>0</v>
      </c>
      <c r="Q98" s="87"/>
      <c r="R98" s="49"/>
      <c r="S98" s="86"/>
      <c r="T98" s="8">
        <f t="shared" si="9"/>
        <v>0</v>
      </c>
      <c r="Z98" s="86"/>
    </row>
    <row r="99" spans="1:26" ht="34.5" customHeight="1">
      <c r="A99" s="86"/>
      <c r="B99" s="86"/>
      <c r="C99" s="88"/>
      <c r="D99" s="86" t="s">
        <v>360</v>
      </c>
      <c r="E99" s="86">
        <v>3</v>
      </c>
      <c r="F99" s="101" t="s">
        <v>361</v>
      </c>
      <c r="G99" s="8" t="s">
        <v>32</v>
      </c>
      <c r="H99" s="8">
        <v>1</v>
      </c>
      <c r="I99" s="50" t="s">
        <v>362</v>
      </c>
      <c r="K99" s="87">
        <f>COUNTIF(H99:H101,"&gt;0")/COUNT(H99:H101)</f>
        <v>0.33333333333333331</v>
      </c>
      <c r="L99" s="9"/>
      <c r="M99" s="8">
        <v>0</v>
      </c>
      <c r="O99" s="87">
        <f>COUNTIF(M99:M101,"&gt;0")/COUNT(M99:M101)</f>
        <v>0</v>
      </c>
      <c r="P99" s="46">
        <f t="shared" si="8"/>
        <v>1</v>
      </c>
      <c r="Q99" s="87">
        <f>COUNTIF(P99:P101,"&gt;0")/COUNT(P99:P101)</f>
        <v>0.33333333333333331</v>
      </c>
      <c r="S99" s="86">
        <v>1</v>
      </c>
      <c r="T99" s="8">
        <f t="shared" si="9"/>
        <v>3</v>
      </c>
      <c r="Z99" s="86"/>
    </row>
    <row r="100" spans="1:26">
      <c r="A100" s="86"/>
      <c r="B100" s="86"/>
      <c r="C100" s="88"/>
      <c r="D100" s="86"/>
      <c r="E100" s="86"/>
      <c r="F100" s="101"/>
      <c r="G100" s="8" t="s">
        <v>33</v>
      </c>
      <c r="H100" s="8">
        <v>0</v>
      </c>
      <c r="K100" s="87"/>
      <c r="L100" s="9"/>
      <c r="M100" s="8">
        <v>0</v>
      </c>
      <c r="O100" s="87"/>
      <c r="P100" s="46">
        <f t="shared" si="8"/>
        <v>0</v>
      </c>
      <c r="Q100" s="87"/>
      <c r="S100" s="86"/>
      <c r="T100" s="8">
        <f t="shared" si="9"/>
        <v>0</v>
      </c>
      <c r="Z100" s="86"/>
    </row>
    <row r="101" spans="1:26">
      <c r="A101" s="86"/>
      <c r="B101" s="86"/>
      <c r="C101" s="88"/>
      <c r="D101" s="86"/>
      <c r="E101" s="86"/>
      <c r="F101" s="101"/>
      <c r="G101" s="8" t="s">
        <v>34</v>
      </c>
      <c r="H101" s="8">
        <v>0</v>
      </c>
      <c r="K101" s="87"/>
      <c r="L101" s="9"/>
      <c r="M101" s="8">
        <v>0</v>
      </c>
      <c r="O101" s="87"/>
      <c r="P101" s="46">
        <f t="shared" si="8"/>
        <v>0</v>
      </c>
      <c r="Q101" s="87"/>
      <c r="S101" s="86"/>
      <c r="T101" s="8">
        <f t="shared" si="9"/>
        <v>0</v>
      </c>
      <c r="Z101" s="86"/>
    </row>
    <row r="102" spans="1:26" ht="45.75" customHeight="1">
      <c r="A102" s="86"/>
      <c r="B102" s="86"/>
      <c r="C102" s="88"/>
      <c r="D102" s="86" t="s">
        <v>363</v>
      </c>
      <c r="E102" s="86">
        <v>5</v>
      </c>
      <c r="F102" s="101" t="s">
        <v>364</v>
      </c>
      <c r="G102" s="8" t="s">
        <v>32</v>
      </c>
      <c r="H102" s="8">
        <v>2</v>
      </c>
      <c r="I102" s="50" t="s">
        <v>365</v>
      </c>
      <c r="K102" s="87">
        <f>COUNTIF(H102:H106,"&gt;0")/COUNT(H102:H106)</f>
        <v>0.6</v>
      </c>
      <c r="L102" s="9"/>
      <c r="M102" s="8">
        <v>0</v>
      </c>
      <c r="O102" s="87">
        <f>COUNTIF(M102:M106,"&gt;0")/COUNT(M102:M106)</f>
        <v>0.2</v>
      </c>
      <c r="P102" s="46">
        <f t="shared" si="8"/>
        <v>1</v>
      </c>
      <c r="Q102" s="87">
        <f>COUNTIF(P102:P106,"&gt;0")/COUNT(P102:P106)</f>
        <v>0.8</v>
      </c>
      <c r="S102" s="86">
        <v>0</v>
      </c>
      <c r="T102" s="8">
        <f t="shared" si="9"/>
        <v>0</v>
      </c>
      <c r="Z102" s="86"/>
    </row>
    <row r="103" spans="1:26">
      <c r="A103" s="86"/>
      <c r="B103" s="86"/>
      <c r="C103" s="88"/>
      <c r="D103" s="86"/>
      <c r="E103" s="86"/>
      <c r="F103" s="101"/>
      <c r="G103" s="8" t="s">
        <v>33</v>
      </c>
      <c r="H103" s="8">
        <v>0</v>
      </c>
      <c r="I103" s="50"/>
      <c r="K103" s="87"/>
      <c r="L103" s="9"/>
      <c r="M103" s="8">
        <v>2</v>
      </c>
      <c r="O103" s="87"/>
      <c r="P103" s="46">
        <f t="shared" si="8"/>
        <v>1</v>
      </c>
      <c r="Q103" s="87"/>
      <c r="S103" s="86"/>
      <c r="T103" s="8">
        <f t="shared" si="9"/>
        <v>0</v>
      </c>
      <c r="Z103" s="86"/>
    </row>
    <row r="104" spans="1:26" ht="84">
      <c r="A104" s="86"/>
      <c r="B104" s="86"/>
      <c r="C104" s="88"/>
      <c r="D104" s="86"/>
      <c r="E104" s="86"/>
      <c r="F104" s="101"/>
      <c r="G104" s="8" t="s">
        <v>34</v>
      </c>
      <c r="H104" s="8">
        <v>6</v>
      </c>
      <c r="I104" s="50" t="s">
        <v>366</v>
      </c>
      <c r="K104" s="87"/>
      <c r="L104" s="9"/>
      <c r="M104" s="8">
        <v>0</v>
      </c>
      <c r="O104" s="87"/>
      <c r="P104" s="46">
        <f t="shared" si="8"/>
        <v>1</v>
      </c>
      <c r="Q104" s="87"/>
      <c r="S104" s="86"/>
      <c r="T104" s="8">
        <f t="shared" si="9"/>
        <v>0</v>
      </c>
      <c r="Z104" s="86"/>
    </row>
    <row r="105" spans="1:26" ht="56">
      <c r="A105" s="86"/>
      <c r="B105" s="86"/>
      <c r="C105" s="88"/>
      <c r="D105" s="86"/>
      <c r="E105" s="86"/>
      <c r="F105" s="101"/>
      <c r="G105" s="8" t="s">
        <v>35</v>
      </c>
      <c r="H105" s="8">
        <v>4</v>
      </c>
      <c r="I105" s="50" t="s">
        <v>367</v>
      </c>
      <c r="K105" s="87"/>
      <c r="L105" s="9"/>
      <c r="M105" s="8">
        <v>0</v>
      </c>
      <c r="O105" s="87"/>
      <c r="P105" s="46">
        <f t="shared" si="8"/>
        <v>1</v>
      </c>
      <c r="Q105" s="87"/>
      <c r="S105" s="86"/>
      <c r="T105" s="8">
        <f t="shared" si="9"/>
        <v>0</v>
      </c>
      <c r="Z105" s="86"/>
    </row>
    <row r="106" spans="1:26">
      <c r="A106" s="86"/>
      <c r="B106" s="86"/>
      <c r="C106" s="88"/>
      <c r="D106" s="86"/>
      <c r="E106" s="86"/>
      <c r="F106" s="101"/>
      <c r="G106" s="8" t="s">
        <v>36</v>
      </c>
      <c r="H106" s="8">
        <v>0</v>
      </c>
      <c r="K106" s="87"/>
      <c r="L106" s="9"/>
      <c r="M106" s="8">
        <v>0</v>
      </c>
      <c r="O106" s="87"/>
      <c r="P106" s="46">
        <f t="shared" si="8"/>
        <v>0</v>
      </c>
      <c r="Q106" s="87"/>
      <c r="S106" s="86"/>
      <c r="T106" s="8">
        <f t="shared" si="9"/>
        <v>0</v>
      </c>
      <c r="Z106" s="86"/>
    </row>
    <row r="107" spans="1:26" ht="28">
      <c r="A107" s="86"/>
      <c r="B107" s="86"/>
      <c r="C107" s="88"/>
      <c r="D107" s="8" t="s">
        <v>368</v>
      </c>
      <c r="E107" s="8">
        <v>8</v>
      </c>
      <c r="F107" s="14" t="s">
        <v>369</v>
      </c>
      <c r="G107" s="8" t="s">
        <v>284</v>
      </c>
      <c r="H107" s="8">
        <v>0</v>
      </c>
      <c r="J107" s="8" t="s">
        <v>350</v>
      </c>
      <c r="K107" s="9">
        <f>COUNTIF(H107:H107,"&gt;0")/COUNT(H107:H107)</f>
        <v>0</v>
      </c>
      <c r="L107" s="9"/>
      <c r="M107" s="8">
        <v>0</v>
      </c>
      <c r="O107" s="9">
        <f>COUNTIF(M107:M107,"&gt;0")/COUNT(M107:M107)</f>
        <v>0</v>
      </c>
      <c r="P107" s="46">
        <f t="shared" si="8"/>
        <v>0</v>
      </c>
      <c r="Q107" s="9">
        <f>COUNTIF(P107:P107,"&gt;0")/COUNT(P107:P107)</f>
        <v>0</v>
      </c>
      <c r="R107" s="49" t="s">
        <v>359</v>
      </c>
      <c r="S107" s="8">
        <v>1</v>
      </c>
      <c r="T107" s="8">
        <f t="shared" si="9"/>
        <v>8</v>
      </c>
      <c r="Z107" s="86"/>
    </row>
    <row r="108" spans="1:26" ht="12.75" customHeight="1">
      <c r="A108" s="86"/>
      <c r="B108" s="86"/>
      <c r="C108" s="88"/>
      <c r="D108" s="86" t="s">
        <v>97</v>
      </c>
      <c r="E108" s="86">
        <v>5</v>
      </c>
      <c r="F108" s="101" t="s">
        <v>143</v>
      </c>
      <c r="G108" s="8" t="s">
        <v>32</v>
      </c>
      <c r="H108" s="8">
        <v>0</v>
      </c>
      <c r="K108" s="87">
        <f>COUNTIF(H108:H112,"&gt;0")/COUNT(H108:H112)</f>
        <v>0.4</v>
      </c>
      <c r="L108" s="9"/>
      <c r="M108" s="8">
        <v>0</v>
      </c>
      <c r="O108" s="87">
        <f>COUNTIF(M108:M112,"&gt;0")/COUNT(M108:M112)</f>
        <v>0.2</v>
      </c>
      <c r="P108" s="46">
        <f t="shared" si="8"/>
        <v>0</v>
      </c>
      <c r="Q108" s="87">
        <f>COUNTIF(P108:P112,"&gt;0")/COUNT(P108:P112)</f>
        <v>0.6</v>
      </c>
      <c r="S108" s="86">
        <v>1</v>
      </c>
      <c r="T108" s="8">
        <f t="shared" si="9"/>
        <v>5</v>
      </c>
      <c r="Z108" s="86"/>
    </row>
    <row r="109" spans="1:26">
      <c r="A109" s="86"/>
      <c r="B109" s="86"/>
      <c r="C109" s="88"/>
      <c r="D109" s="86"/>
      <c r="E109" s="86"/>
      <c r="F109" s="101"/>
      <c r="G109" s="8" t="s">
        <v>33</v>
      </c>
      <c r="H109" s="8">
        <v>0</v>
      </c>
      <c r="K109" s="87"/>
      <c r="L109" s="9"/>
      <c r="M109" s="8">
        <v>1</v>
      </c>
      <c r="O109" s="87"/>
      <c r="P109" s="46">
        <f t="shared" si="8"/>
        <v>1</v>
      </c>
      <c r="Q109" s="87"/>
      <c r="S109" s="86"/>
      <c r="T109" s="8">
        <f t="shared" si="9"/>
        <v>0</v>
      </c>
      <c r="Z109" s="86"/>
    </row>
    <row r="110" spans="1:26" ht="70">
      <c r="A110" s="86"/>
      <c r="B110" s="86"/>
      <c r="C110" s="88"/>
      <c r="D110" s="86"/>
      <c r="E110" s="86"/>
      <c r="F110" s="101"/>
      <c r="G110" s="8" t="s">
        <v>34</v>
      </c>
      <c r="H110" s="8">
        <v>3</v>
      </c>
      <c r="I110" s="7" t="s">
        <v>370</v>
      </c>
      <c r="K110" s="87"/>
      <c r="L110" s="9"/>
      <c r="M110" s="8">
        <v>0</v>
      </c>
      <c r="O110" s="87"/>
      <c r="P110" s="46">
        <f t="shared" si="8"/>
        <v>1</v>
      </c>
      <c r="Q110" s="87"/>
      <c r="S110" s="86"/>
      <c r="T110" s="8">
        <f t="shared" si="9"/>
        <v>0</v>
      </c>
      <c r="Z110" s="86"/>
    </row>
    <row r="111" spans="1:26" ht="56">
      <c r="A111" s="86"/>
      <c r="B111" s="86"/>
      <c r="C111" s="88"/>
      <c r="D111" s="86"/>
      <c r="E111" s="86"/>
      <c r="F111" s="101"/>
      <c r="G111" s="8" t="s">
        <v>35</v>
      </c>
      <c r="H111" s="8">
        <v>3</v>
      </c>
      <c r="I111" s="7" t="s">
        <v>371</v>
      </c>
      <c r="K111" s="87"/>
      <c r="L111" s="9"/>
      <c r="M111" s="8">
        <v>0</v>
      </c>
      <c r="O111" s="87"/>
      <c r="P111" s="46">
        <f t="shared" si="8"/>
        <v>1</v>
      </c>
      <c r="Q111" s="87"/>
      <c r="S111" s="86"/>
      <c r="T111" s="8">
        <f t="shared" si="9"/>
        <v>0</v>
      </c>
      <c r="Z111" s="86"/>
    </row>
    <row r="112" spans="1:26">
      <c r="A112" s="86"/>
      <c r="B112" s="86"/>
      <c r="C112" s="88"/>
      <c r="D112" s="86"/>
      <c r="E112" s="86"/>
      <c r="F112" s="101"/>
      <c r="G112" s="8" t="s">
        <v>36</v>
      </c>
      <c r="H112" s="8">
        <v>0</v>
      </c>
      <c r="I112" s="7"/>
      <c r="K112" s="87"/>
      <c r="L112" s="9"/>
      <c r="M112" s="8">
        <v>0</v>
      </c>
      <c r="O112" s="87"/>
      <c r="P112" s="46">
        <f t="shared" si="8"/>
        <v>0</v>
      </c>
      <c r="Q112" s="87"/>
      <c r="S112" s="86"/>
      <c r="T112" s="8">
        <f t="shared" si="9"/>
        <v>0</v>
      </c>
      <c r="Z112" s="86"/>
    </row>
    <row r="113" spans="1:26" ht="28">
      <c r="A113" s="86"/>
      <c r="B113" s="86"/>
      <c r="C113" s="88"/>
      <c r="D113" s="8" t="s">
        <v>71</v>
      </c>
      <c r="E113" s="8">
        <v>1</v>
      </c>
      <c r="F113" s="14" t="s">
        <v>372</v>
      </c>
      <c r="G113" s="8" t="s">
        <v>178</v>
      </c>
      <c r="H113" s="8">
        <v>0</v>
      </c>
      <c r="J113" s="8" t="s">
        <v>350</v>
      </c>
      <c r="K113" s="9">
        <f>COUNTIF(H113:H113,"&gt;0")/COUNT(H113:H113)</f>
        <v>0</v>
      </c>
      <c r="L113" s="9"/>
      <c r="M113" s="8">
        <v>0</v>
      </c>
      <c r="O113" s="9">
        <f>COUNTIF(M113:M113,"&gt;0")/COUNT(M113:M113)</f>
        <v>0</v>
      </c>
      <c r="P113" s="46">
        <f t="shared" si="8"/>
        <v>0</v>
      </c>
      <c r="Q113" s="9">
        <f>COUNTIF(P113:P113,"&gt;0")/COUNT(P113:P113)</f>
        <v>0</v>
      </c>
      <c r="R113" s="49" t="s">
        <v>359</v>
      </c>
      <c r="S113" s="8">
        <v>1</v>
      </c>
      <c r="T113" s="8">
        <f t="shared" si="9"/>
        <v>1</v>
      </c>
      <c r="Z113" s="86"/>
    </row>
    <row r="114" spans="1:26" ht="266">
      <c r="A114" s="86"/>
      <c r="B114" s="86"/>
      <c r="C114" s="88"/>
      <c r="D114" s="8" t="s">
        <v>77</v>
      </c>
      <c r="E114" s="8">
        <v>1</v>
      </c>
      <c r="F114" s="8" t="s">
        <v>78</v>
      </c>
      <c r="G114" s="8" t="s">
        <v>373</v>
      </c>
      <c r="H114" s="8">
        <v>0</v>
      </c>
      <c r="J114" s="7" t="s">
        <v>374</v>
      </c>
      <c r="K114" s="6">
        <f>COUNTIF(H114:H114,"&gt;0")/COUNT(H114:H114)</f>
        <v>0</v>
      </c>
      <c r="L114" s="6"/>
      <c r="M114" s="8">
        <v>0</v>
      </c>
      <c r="O114" s="9">
        <f>COUNTIF(M114:M114,"&gt;0")/COUNT(M114:M114)</f>
        <v>0</v>
      </c>
      <c r="P114" s="46">
        <f t="shared" si="8"/>
        <v>0</v>
      </c>
      <c r="Q114" s="6">
        <f>COUNTIF(P114:P114,"&gt;0")/COUNT(P114:P114)</f>
        <v>0</v>
      </c>
      <c r="R114" s="49" t="s">
        <v>375</v>
      </c>
      <c r="S114" s="8">
        <v>0</v>
      </c>
      <c r="T114" s="8">
        <f t="shared" si="9"/>
        <v>0</v>
      </c>
      <c r="Z114" s="86"/>
    </row>
    <row r="115" spans="1:26" ht="84">
      <c r="A115" s="86"/>
      <c r="B115" s="86"/>
      <c r="C115" s="88"/>
      <c r="D115" s="8" t="s">
        <v>80</v>
      </c>
      <c r="E115" s="8">
        <v>1</v>
      </c>
      <c r="F115" s="14" t="s">
        <v>81</v>
      </c>
      <c r="G115" s="8" t="s">
        <v>284</v>
      </c>
      <c r="H115" s="8">
        <v>0</v>
      </c>
      <c r="J115" s="8" t="s">
        <v>350</v>
      </c>
      <c r="K115" s="9">
        <f>COUNTIF(H115:H115,"&gt;0")/COUNT(H115:H115)</f>
        <v>0</v>
      </c>
      <c r="L115" s="9"/>
      <c r="M115" s="8">
        <v>0</v>
      </c>
      <c r="O115" s="9">
        <f>COUNTIF(M115:M115,"&gt;0")/COUNT(M115:M115)</f>
        <v>0</v>
      </c>
      <c r="P115" s="46">
        <f t="shared" si="8"/>
        <v>0</v>
      </c>
      <c r="Q115" s="9">
        <f>COUNTIF(P115:P115,"&gt;0")/COUNT(P115:P115)</f>
        <v>0</v>
      </c>
      <c r="R115" s="49" t="s">
        <v>376</v>
      </c>
      <c r="S115" s="8">
        <v>0</v>
      </c>
      <c r="T115" s="8">
        <f t="shared" si="9"/>
        <v>0</v>
      </c>
      <c r="Z115" s="86"/>
    </row>
    <row r="116" spans="1:26" ht="14">
      <c r="A116" s="86"/>
      <c r="B116" s="86"/>
      <c r="C116" s="88"/>
      <c r="D116" s="8" t="s">
        <v>99</v>
      </c>
      <c r="E116" s="8">
        <v>8</v>
      </c>
      <c r="F116" s="14" t="s">
        <v>272</v>
      </c>
      <c r="G116" s="8" t="s">
        <v>282</v>
      </c>
      <c r="H116" s="8">
        <v>0</v>
      </c>
      <c r="J116" s="8" t="s">
        <v>350</v>
      </c>
      <c r="K116" s="9">
        <f>COUNTIF(H116:H116,"&gt;0")/COUNT(H116:H116)</f>
        <v>0</v>
      </c>
      <c r="L116" s="9"/>
      <c r="M116" s="8">
        <v>0</v>
      </c>
      <c r="O116" s="9">
        <f>COUNTIF(M116:M116,"&gt;0")/COUNT(M116:M116)</f>
        <v>0</v>
      </c>
      <c r="P116" s="46">
        <f t="shared" si="8"/>
        <v>0</v>
      </c>
      <c r="Q116" s="9">
        <f>COUNTIF(P116:P116,"&gt;0")/COUNT(P116:P116)</f>
        <v>0</v>
      </c>
      <c r="S116" s="8">
        <v>1</v>
      </c>
      <c r="T116" s="8">
        <f t="shared" si="9"/>
        <v>8</v>
      </c>
      <c r="Z116" s="86"/>
    </row>
    <row r="117" spans="1:26">
      <c r="E117" s="17">
        <f>SUM(E94:E116)</f>
        <v>37</v>
      </c>
      <c r="H117" s="17">
        <f>SUM(H94:H116)</f>
        <v>19</v>
      </c>
      <c r="J117" s="17" t="s">
        <v>39</v>
      </c>
      <c r="K117" s="19">
        <f>AVERAGEA(K94:K116)</f>
        <v>0.14814814814814817</v>
      </c>
      <c r="L117" s="19">
        <f>SUMPRODUCT(K94:K116, E94:E116) / SUM(E94:E116)</f>
        <v>0.16216216216216217</v>
      </c>
      <c r="M117" s="17">
        <f>SUM(M94:M116)</f>
        <v>3</v>
      </c>
      <c r="N117" s="20"/>
      <c r="O117" s="28">
        <f>AVERAGE(O94:O116)</f>
        <v>4.4444444444444446E-2</v>
      </c>
      <c r="P117" s="51"/>
      <c r="Q117" s="19">
        <f>AVERAGEA(Q94:Q116)</f>
        <v>0.19259259259259259</v>
      </c>
      <c r="R117" s="17"/>
      <c r="S117" s="17">
        <f>SUM(S94:S116)/COUNTA(S94:S116)</f>
        <v>0.66666666666666663</v>
      </c>
      <c r="T117" s="17">
        <f>SUM(T94:T116)</f>
        <v>30</v>
      </c>
      <c r="U117" s="17">
        <f>SUMPRODUCT(S94:S116, E94:E116) / SUM(E94:E116)</f>
        <v>0.81081081081081086</v>
      </c>
      <c r="V117" s="17">
        <v>0</v>
      </c>
      <c r="W117" s="17">
        <f>E117-T117</f>
        <v>7</v>
      </c>
      <c r="X117" s="17">
        <v>3</v>
      </c>
      <c r="Y117" s="17">
        <v>0</v>
      </c>
    </row>
    <row r="118" spans="1:26">
      <c r="K118" s="9"/>
      <c r="L118" s="9"/>
      <c r="P118" s="36"/>
      <c r="Q118" s="9"/>
    </row>
    <row r="119" spans="1:26">
      <c r="K119" s="9"/>
      <c r="L119" s="9"/>
      <c r="P119" s="36"/>
      <c r="Q119" s="9"/>
    </row>
    <row r="120" spans="1:26">
      <c r="K120" s="9"/>
      <c r="L120" s="9"/>
      <c r="P120" s="36"/>
      <c r="Q120" s="9"/>
    </row>
    <row r="121" spans="1:26">
      <c r="K121" s="9"/>
      <c r="L121" s="9"/>
      <c r="P121" s="36"/>
      <c r="Q121" s="9"/>
    </row>
    <row r="122" spans="1:26">
      <c r="K122" s="9"/>
      <c r="L122" s="9"/>
      <c r="P122" s="36"/>
      <c r="Q122" s="9"/>
    </row>
    <row r="123" spans="1:26">
      <c r="K123" s="9"/>
      <c r="L123" s="9"/>
      <c r="P123" s="36"/>
      <c r="Q123" s="9"/>
    </row>
    <row r="124" spans="1:26">
      <c r="K124" s="9"/>
      <c r="L124" s="9"/>
      <c r="P124" s="36"/>
      <c r="Q124" s="9"/>
    </row>
    <row r="125" spans="1:26">
      <c r="K125" s="9"/>
      <c r="L125" s="9"/>
      <c r="P125" s="36"/>
      <c r="Q125" s="9"/>
    </row>
    <row r="126" spans="1:26">
      <c r="K126" s="9"/>
      <c r="L126" s="9"/>
      <c r="P126" s="36"/>
      <c r="Q126" s="9"/>
    </row>
    <row r="127" spans="1:26">
      <c r="K127" s="9"/>
      <c r="L127" s="9"/>
      <c r="P127" s="36"/>
      <c r="Q127" s="9"/>
    </row>
    <row r="128" spans="1:26">
      <c r="K128" s="9"/>
      <c r="L128" s="9"/>
      <c r="P128" s="36"/>
      <c r="Q128" s="9"/>
    </row>
    <row r="129" spans="11:17">
      <c r="K129" s="9"/>
      <c r="L129" s="9"/>
      <c r="P129" s="36"/>
      <c r="Q129" s="9"/>
    </row>
    <row r="130" spans="11:17">
      <c r="K130" s="9"/>
      <c r="L130" s="9"/>
      <c r="P130" s="36"/>
      <c r="Q130" s="9"/>
    </row>
    <row r="131" spans="11:17">
      <c r="K131" s="9"/>
      <c r="L131" s="9"/>
      <c r="P131" s="36"/>
      <c r="Q131" s="9"/>
    </row>
    <row r="132" spans="11:17">
      <c r="K132" s="9"/>
      <c r="L132" s="9"/>
      <c r="P132" s="36"/>
      <c r="Q132" s="9"/>
    </row>
    <row r="133" spans="11:17">
      <c r="K133" s="9"/>
      <c r="L133" s="9"/>
      <c r="Q133" s="9"/>
    </row>
    <row r="134" spans="11:17">
      <c r="K134" s="9"/>
      <c r="L134" s="9"/>
      <c r="Q134" s="9"/>
    </row>
    <row r="135" spans="11:17">
      <c r="K135" s="9"/>
      <c r="L135" s="9"/>
      <c r="Q135" s="9"/>
    </row>
    <row r="136" spans="11:17">
      <c r="K136" s="9"/>
      <c r="L136" s="9"/>
      <c r="Q136" s="9"/>
    </row>
    <row r="137" spans="11:17">
      <c r="K137" s="9"/>
      <c r="L137" s="9"/>
      <c r="Q137" s="9"/>
    </row>
    <row r="138" spans="11:17">
      <c r="K138" s="9"/>
      <c r="L138" s="9"/>
      <c r="Q138" s="9"/>
    </row>
    <row r="139" spans="11:17">
      <c r="K139" s="9"/>
      <c r="L139" s="9"/>
      <c r="Q139" s="9"/>
    </row>
  </sheetData>
  <mergeCells count="158">
    <mergeCell ref="A2:A30"/>
    <mergeCell ref="B2:B30"/>
    <mergeCell ref="C2:C30"/>
    <mergeCell ref="D2:D10"/>
    <mergeCell ref="E2:E10"/>
    <mergeCell ref="F2:F10"/>
    <mergeCell ref="J2:J10"/>
    <mergeCell ref="K2:K10"/>
    <mergeCell ref="O2:O10"/>
    <mergeCell ref="E22:E26"/>
    <mergeCell ref="F22:F26"/>
    <mergeCell ref="J22:J26"/>
    <mergeCell ref="K22:K26"/>
    <mergeCell ref="O22:O26"/>
    <mergeCell ref="Q2:Q10"/>
    <mergeCell ref="Z2:Z30"/>
    <mergeCell ref="D11:D15"/>
    <mergeCell ref="E11:E15"/>
    <mergeCell ref="F11:F15"/>
    <mergeCell ref="K11:K15"/>
    <mergeCell ref="O11:O15"/>
    <mergeCell ref="Q11:Q15"/>
    <mergeCell ref="S11:S15"/>
    <mergeCell ref="D16:D19"/>
    <mergeCell ref="E16:E19"/>
    <mergeCell ref="F16:F19"/>
    <mergeCell ref="K16:K19"/>
    <mergeCell ref="O16:O19"/>
    <mergeCell ref="Q16:Q19"/>
    <mergeCell ref="S16:S19"/>
    <mergeCell ref="D20:D21"/>
    <mergeCell ref="E20:E21"/>
    <mergeCell ref="F20:F21"/>
    <mergeCell ref="K20:K21"/>
    <mergeCell ref="O20:O21"/>
    <mergeCell ref="Q20:Q21"/>
    <mergeCell ref="S20:S21"/>
    <mergeCell ref="D22:D26"/>
    <mergeCell ref="Q22:Q26"/>
    <mergeCell ref="S22:S26"/>
    <mergeCell ref="D27:D30"/>
    <mergeCell ref="E27:E30"/>
    <mergeCell ref="F27:F30"/>
    <mergeCell ref="K27:K30"/>
    <mergeCell ref="O27:O30"/>
    <mergeCell ref="Q27:Q30"/>
    <mergeCell ref="S27:S30"/>
    <mergeCell ref="A32:A55"/>
    <mergeCell ref="B32:B55"/>
    <mergeCell ref="C32:C55"/>
    <mergeCell ref="D32:D40"/>
    <mergeCell ref="E32:E40"/>
    <mergeCell ref="F32:F40"/>
    <mergeCell ref="K32:K40"/>
    <mergeCell ref="O32:O40"/>
    <mergeCell ref="Q32:Q40"/>
    <mergeCell ref="Z32:Z55"/>
    <mergeCell ref="D41:D46"/>
    <mergeCell ref="E41:E46"/>
    <mergeCell ref="F41:F46"/>
    <mergeCell ref="K41:K46"/>
    <mergeCell ref="O41:O46"/>
    <mergeCell ref="Q41:Q46"/>
    <mergeCell ref="D47:D49"/>
    <mergeCell ref="E47:E49"/>
    <mergeCell ref="F47:F49"/>
    <mergeCell ref="K47:K49"/>
    <mergeCell ref="O47:O49"/>
    <mergeCell ref="Q47:Q49"/>
    <mergeCell ref="D50:D55"/>
    <mergeCell ref="E50:E55"/>
    <mergeCell ref="F50:F55"/>
    <mergeCell ref="K50:K55"/>
    <mergeCell ref="O50:O55"/>
    <mergeCell ref="Q50:Q55"/>
    <mergeCell ref="A57:A71"/>
    <mergeCell ref="B57:B71"/>
    <mergeCell ref="C57:C71"/>
    <mergeCell ref="D57:D61"/>
    <mergeCell ref="E57:E61"/>
    <mergeCell ref="F57:F61"/>
    <mergeCell ref="K57:K61"/>
    <mergeCell ref="O57:O61"/>
    <mergeCell ref="Q57:Q61"/>
    <mergeCell ref="S57:S61"/>
    <mergeCell ref="Z57:Z71"/>
    <mergeCell ref="D62:D65"/>
    <mergeCell ref="E62:E65"/>
    <mergeCell ref="F62:F65"/>
    <mergeCell ref="K62:K65"/>
    <mergeCell ref="O62:O65"/>
    <mergeCell ref="Q62:Q65"/>
    <mergeCell ref="S62:S65"/>
    <mergeCell ref="D66:D71"/>
    <mergeCell ref="E66:E71"/>
    <mergeCell ref="F66:F71"/>
    <mergeCell ref="K66:K71"/>
    <mergeCell ref="O66:O71"/>
    <mergeCell ref="Q66:Q71"/>
    <mergeCell ref="S66:S71"/>
    <mergeCell ref="A73:A92"/>
    <mergeCell ref="B73:B92"/>
    <mergeCell ref="C73:C92"/>
    <mergeCell ref="D73:D76"/>
    <mergeCell ref="E73:E76"/>
    <mergeCell ref="F73:F76"/>
    <mergeCell ref="K73:K76"/>
    <mergeCell ref="O73:O76"/>
    <mergeCell ref="Q73:Q76"/>
    <mergeCell ref="S73:S76"/>
    <mergeCell ref="Z73:Z92"/>
    <mergeCell ref="D77:D86"/>
    <mergeCell ref="E77:E86"/>
    <mergeCell ref="F77:F86"/>
    <mergeCell ref="K77:K86"/>
    <mergeCell ref="O77:O86"/>
    <mergeCell ref="Q77:Q86"/>
    <mergeCell ref="R77:R86"/>
    <mergeCell ref="S77:S86"/>
    <mergeCell ref="D88:D92"/>
    <mergeCell ref="E88:E92"/>
    <mergeCell ref="F88:F92"/>
    <mergeCell ref="K88:K92"/>
    <mergeCell ref="O88:O92"/>
    <mergeCell ref="Q88:Q92"/>
    <mergeCell ref="S88:S92"/>
    <mergeCell ref="A94:A116"/>
    <mergeCell ref="B94:B116"/>
    <mergeCell ref="C94:C116"/>
    <mergeCell ref="D94:D98"/>
    <mergeCell ref="E94:E98"/>
    <mergeCell ref="F94:F98"/>
    <mergeCell ref="K94:K98"/>
    <mergeCell ref="O94:O98"/>
    <mergeCell ref="Q94:Q98"/>
    <mergeCell ref="S94:S98"/>
    <mergeCell ref="Z94:Z116"/>
    <mergeCell ref="D99:D101"/>
    <mergeCell ref="E99:E101"/>
    <mergeCell ref="F99:F101"/>
    <mergeCell ref="K99:K101"/>
    <mergeCell ref="O99:O101"/>
    <mergeCell ref="Q99:Q101"/>
    <mergeCell ref="S99:S101"/>
    <mergeCell ref="D102:D106"/>
    <mergeCell ref="E102:E106"/>
    <mergeCell ref="F102:F106"/>
    <mergeCell ref="K102:K106"/>
    <mergeCell ref="O102:O106"/>
    <mergeCell ref="Q102:Q106"/>
    <mergeCell ref="S102:S106"/>
    <mergeCell ref="D108:D112"/>
    <mergeCell ref="E108:E112"/>
    <mergeCell ref="F108:F112"/>
    <mergeCell ref="K108:K112"/>
    <mergeCell ref="O108:O112"/>
    <mergeCell ref="Q108:Q112"/>
    <mergeCell ref="S108:S112"/>
  </mergeCells>
  <pageMargins left="0.78749999999999998" right="0.78749999999999998" top="1.05277777777778" bottom="1.05277777777778" header="0.78749999999999998" footer="0.78749999999999998"/>
  <pageSetup paperSize="9" orientation="portrait" horizontalDpi="300" verticalDpi="300"/>
  <headerFooter>
    <oddHeader>&amp;C&amp;"Times New Roman,Regular"&amp;12&amp;A</oddHeader>
    <oddFooter>&amp;C&amp;"Times New Roman,Regular"&amp;12Page &amp;P</oddFooter>
  </headerFooter>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MJ246"/>
  <sheetViews>
    <sheetView zoomScale="85" zoomScaleNormal="85" workbookViewId="0">
      <pane ySplit="1" topLeftCell="A137" activePane="bottomLeft" state="frozen"/>
      <selection pane="bottomLeft" activeCell="E153" sqref="E153"/>
    </sheetView>
  </sheetViews>
  <sheetFormatPr baseColWidth="10" defaultColWidth="11.83203125" defaultRowHeight="13"/>
  <cols>
    <col min="1" max="2" width="11.83203125" style="8"/>
    <col min="3" max="3" width="9.5" style="8" customWidth="1"/>
    <col min="4" max="4" width="11.83203125" style="8"/>
    <col min="5" max="5" width="7.83203125" style="8" customWidth="1"/>
    <col min="6" max="6" width="8.5" style="8" customWidth="1"/>
    <col min="7" max="7" width="11.83203125" style="8"/>
    <col min="8" max="8" width="9.1640625" style="8" customWidth="1"/>
    <col min="9" max="9" width="23" style="8" customWidth="1"/>
    <col min="10" max="10" width="12.6640625" style="8" customWidth="1"/>
    <col min="11" max="11" width="9.83203125" style="8" customWidth="1"/>
    <col min="12" max="12" width="8.33203125" style="8" customWidth="1"/>
    <col min="13" max="13" width="19.33203125" style="8" customWidth="1"/>
    <col min="14" max="14" width="17.83203125" style="8" customWidth="1"/>
    <col min="15" max="15" width="13.1640625" style="8" customWidth="1"/>
    <col min="16" max="16" width="6.83203125" style="8" customWidth="1"/>
    <col min="17" max="17" width="10.5" style="8" customWidth="1"/>
    <col min="18" max="19" width="9" style="8" customWidth="1"/>
    <col min="20" max="20" width="9.1640625" style="8" customWidth="1"/>
    <col min="21" max="21" width="12" style="8" customWidth="1"/>
    <col min="22" max="22" width="12.33203125" style="8" customWidth="1"/>
    <col min="23" max="23" width="19.6640625" style="8" customWidth="1"/>
    <col min="24" max="24" width="12.5" style="8" customWidth="1"/>
    <col min="25" max="25" width="14.1640625" style="8" customWidth="1"/>
    <col min="26" max="1024" width="11.83203125" style="8"/>
  </cols>
  <sheetData>
    <row r="1" spans="1:26">
      <c r="A1" s="8" t="s">
        <v>0</v>
      </c>
      <c r="B1" s="8" t="s">
        <v>1</v>
      </c>
      <c r="C1" s="8" t="s">
        <v>2</v>
      </c>
      <c r="D1" s="8" t="s">
        <v>3</v>
      </c>
      <c r="E1" s="8" t="s">
        <v>4</v>
      </c>
      <c r="F1" s="8" t="s">
        <v>5</v>
      </c>
      <c r="G1" s="8" t="s">
        <v>6</v>
      </c>
      <c r="H1" s="8" t="s">
        <v>7</v>
      </c>
      <c r="I1" s="8" t="s">
        <v>8</v>
      </c>
      <c r="J1" s="8" t="s">
        <v>101</v>
      </c>
      <c r="K1" s="8" t="s">
        <v>10</v>
      </c>
      <c r="L1" s="8" t="s">
        <v>11</v>
      </c>
      <c r="M1" s="8" t="s">
        <v>12</v>
      </c>
      <c r="N1" s="8" t="s">
        <v>13</v>
      </c>
      <c r="O1" s="8" t="s">
        <v>14</v>
      </c>
      <c r="P1" s="8" t="s">
        <v>15</v>
      </c>
      <c r="Q1" s="8" t="s">
        <v>16</v>
      </c>
      <c r="R1" s="8" t="s">
        <v>17</v>
      </c>
      <c r="S1" s="8" t="s">
        <v>377</v>
      </c>
      <c r="T1" s="8" t="s">
        <v>19</v>
      </c>
      <c r="U1" s="8" t="s">
        <v>20</v>
      </c>
      <c r="V1" s="8" t="s">
        <v>21</v>
      </c>
      <c r="W1" s="8" t="s">
        <v>22</v>
      </c>
      <c r="X1" s="8" t="s">
        <v>23</v>
      </c>
      <c r="Y1" s="8" t="s">
        <v>24</v>
      </c>
      <c r="Z1" s="8" t="s">
        <v>25</v>
      </c>
    </row>
    <row r="2" spans="1:26" ht="53.25" customHeight="1">
      <c r="A2" s="106">
        <v>2</v>
      </c>
      <c r="B2" s="106" t="s">
        <v>378</v>
      </c>
      <c r="C2" s="106" t="s">
        <v>379</v>
      </c>
      <c r="D2" s="109" t="s">
        <v>117</v>
      </c>
      <c r="E2" s="109">
        <v>1</v>
      </c>
      <c r="F2" s="31"/>
      <c r="G2" s="8" t="s">
        <v>32</v>
      </c>
      <c r="H2" s="8">
        <v>0</v>
      </c>
      <c r="I2" s="31"/>
      <c r="J2" s="7" t="s">
        <v>380</v>
      </c>
      <c r="K2" s="90">
        <f>COUNTIF(H2:H15,"&gt;0")/COUNT(H2:H15)</f>
        <v>0.42857142857142855</v>
      </c>
      <c r="L2" s="6"/>
      <c r="M2" s="7">
        <v>1</v>
      </c>
      <c r="N2" s="88"/>
      <c r="O2" s="90">
        <f>COUNTIF(M2:M15,"&gt;0")/COUNT(M2:M15)</f>
        <v>1</v>
      </c>
      <c r="P2" s="7">
        <f t="shared" ref="P2:P33" si="0">IF(OR(H2&gt;0, M2&gt;0),1,0)</f>
        <v>1</v>
      </c>
      <c r="Q2" s="90">
        <f>COUNTIF(P2:P15,"&gt;0")/COUNT(P2:P15)</f>
        <v>1</v>
      </c>
      <c r="S2" s="86">
        <v>0</v>
      </c>
      <c r="T2" s="8">
        <f t="shared" ref="T2:T33" si="1">IF(S2&gt;0,E2,0)</f>
        <v>0</v>
      </c>
      <c r="Z2" s="86" t="s">
        <v>259</v>
      </c>
    </row>
    <row r="3" spans="1:26" ht="53.25" customHeight="1">
      <c r="A3" s="106"/>
      <c r="B3" s="106"/>
      <c r="C3" s="106"/>
      <c r="D3" s="109"/>
      <c r="E3" s="109"/>
      <c r="F3" s="31" t="s">
        <v>42</v>
      </c>
      <c r="G3" s="8" t="s">
        <v>33</v>
      </c>
      <c r="H3" s="8">
        <v>1</v>
      </c>
      <c r="I3" s="31" t="s">
        <v>381</v>
      </c>
      <c r="K3" s="90"/>
      <c r="L3" s="6"/>
      <c r="M3" s="8">
        <v>1</v>
      </c>
      <c r="N3" s="88"/>
      <c r="O3" s="90"/>
      <c r="P3" s="7">
        <f t="shared" si="0"/>
        <v>1</v>
      </c>
      <c r="Q3" s="90"/>
      <c r="S3" s="86"/>
      <c r="T3" s="8">
        <f t="shared" si="1"/>
        <v>0</v>
      </c>
      <c r="Z3" s="86"/>
    </row>
    <row r="4" spans="1:26" ht="53.25" customHeight="1">
      <c r="A4" s="106"/>
      <c r="B4" s="106"/>
      <c r="C4" s="106"/>
      <c r="D4" s="109"/>
      <c r="E4" s="109"/>
      <c r="F4" s="31" t="s">
        <v>382</v>
      </c>
      <c r="G4" s="8" t="s">
        <v>34</v>
      </c>
      <c r="H4" s="8">
        <v>1</v>
      </c>
      <c r="I4" s="31" t="s">
        <v>383</v>
      </c>
      <c r="J4" s="7"/>
      <c r="K4" s="90"/>
      <c r="L4" s="6"/>
      <c r="M4" s="7">
        <v>1</v>
      </c>
      <c r="N4" s="88"/>
      <c r="O4" s="90"/>
      <c r="P4" s="7">
        <f t="shared" si="0"/>
        <v>1</v>
      </c>
      <c r="Q4" s="90"/>
      <c r="S4" s="86"/>
      <c r="T4" s="8">
        <f t="shared" si="1"/>
        <v>0</v>
      </c>
      <c r="Z4" s="86"/>
    </row>
    <row r="5" spans="1:26" ht="53.25" customHeight="1">
      <c r="A5" s="106"/>
      <c r="B5" s="106"/>
      <c r="C5" s="106"/>
      <c r="D5" s="109"/>
      <c r="E5" s="109"/>
      <c r="F5" s="31" t="s">
        <v>42</v>
      </c>
      <c r="G5" s="8" t="s">
        <v>35</v>
      </c>
      <c r="H5" s="8">
        <v>1</v>
      </c>
      <c r="I5" s="31" t="s">
        <v>384</v>
      </c>
      <c r="J5" s="49" t="s">
        <v>385</v>
      </c>
      <c r="K5" s="90"/>
      <c r="L5" s="6"/>
      <c r="M5" s="49">
        <v>1</v>
      </c>
      <c r="N5" s="88"/>
      <c r="O5" s="90"/>
      <c r="P5" s="7">
        <f t="shared" si="0"/>
        <v>1</v>
      </c>
      <c r="Q5" s="90"/>
      <c r="S5" s="86"/>
      <c r="T5" s="8">
        <f t="shared" si="1"/>
        <v>0</v>
      </c>
      <c r="Z5" s="86"/>
    </row>
    <row r="6" spans="1:26" ht="53.25" customHeight="1">
      <c r="A6" s="106"/>
      <c r="B6" s="106"/>
      <c r="C6" s="106"/>
      <c r="D6" s="109"/>
      <c r="E6" s="109"/>
      <c r="F6" s="31"/>
      <c r="G6" s="8" t="s">
        <v>36</v>
      </c>
      <c r="H6" s="8">
        <v>0</v>
      </c>
      <c r="I6" s="31"/>
      <c r="J6" s="49"/>
      <c r="K6" s="90"/>
      <c r="L6" s="6"/>
      <c r="M6" s="49">
        <v>1</v>
      </c>
      <c r="N6" s="88"/>
      <c r="O6" s="90"/>
      <c r="P6" s="7">
        <f t="shared" si="0"/>
        <v>1</v>
      </c>
      <c r="Q6" s="90"/>
      <c r="S6" s="86"/>
      <c r="T6" s="8">
        <f t="shared" si="1"/>
        <v>0</v>
      </c>
      <c r="Z6" s="86"/>
    </row>
    <row r="7" spans="1:26" ht="53.25" customHeight="1">
      <c r="A7" s="106"/>
      <c r="B7" s="106"/>
      <c r="C7" s="106"/>
      <c r="D7" s="109"/>
      <c r="E7" s="109"/>
      <c r="F7" s="31" t="s">
        <v>42</v>
      </c>
      <c r="G7" s="8" t="s">
        <v>44</v>
      </c>
      <c r="H7" s="8">
        <v>1</v>
      </c>
      <c r="I7" s="31" t="s">
        <v>386</v>
      </c>
      <c r="J7" s="49" t="s">
        <v>387</v>
      </c>
      <c r="K7" s="90"/>
      <c r="L7" s="6"/>
      <c r="M7" s="49">
        <v>1</v>
      </c>
      <c r="N7" s="88"/>
      <c r="O7" s="90"/>
      <c r="P7" s="7">
        <f t="shared" si="0"/>
        <v>1</v>
      </c>
      <c r="Q7" s="90"/>
      <c r="S7" s="86"/>
      <c r="T7" s="8">
        <f t="shared" si="1"/>
        <v>0</v>
      </c>
      <c r="Z7" s="86"/>
    </row>
    <row r="8" spans="1:26" ht="53.25" customHeight="1">
      <c r="A8" s="106"/>
      <c r="B8" s="106"/>
      <c r="C8" s="106"/>
      <c r="D8" s="109"/>
      <c r="E8" s="109"/>
      <c r="F8" s="31"/>
      <c r="G8" s="8" t="s">
        <v>45</v>
      </c>
      <c r="H8" s="8">
        <v>0</v>
      </c>
      <c r="I8" s="31"/>
      <c r="J8" s="49" t="s">
        <v>380</v>
      </c>
      <c r="K8" s="90"/>
      <c r="L8" s="6"/>
      <c r="M8" s="49">
        <v>1</v>
      </c>
      <c r="N8" s="88"/>
      <c r="O8" s="90"/>
      <c r="P8" s="7">
        <f t="shared" si="0"/>
        <v>1</v>
      </c>
      <c r="Q8" s="90"/>
      <c r="S8" s="86"/>
      <c r="T8" s="8">
        <f t="shared" si="1"/>
        <v>0</v>
      </c>
      <c r="Z8" s="86"/>
    </row>
    <row r="9" spans="1:26" ht="53.25" customHeight="1">
      <c r="A9" s="106"/>
      <c r="B9" s="106"/>
      <c r="C9" s="106"/>
      <c r="D9" s="109"/>
      <c r="E9" s="109"/>
      <c r="F9" s="31"/>
      <c r="G9" s="8" t="s">
        <v>46</v>
      </c>
      <c r="H9" s="8">
        <v>0</v>
      </c>
      <c r="I9" s="31"/>
      <c r="J9" s="49" t="s">
        <v>380</v>
      </c>
      <c r="K9" s="90"/>
      <c r="L9" s="6"/>
      <c r="M9" s="49">
        <v>1</v>
      </c>
      <c r="N9" s="88"/>
      <c r="O9" s="90"/>
      <c r="P9" s="7">
        <f t="shared" si="0"/>
        <v>1</v>
      </c>
      <c r="Q9" s="90"/>
      <c r="S9" s="86"/>
      <c r="T9" s="8">
        <f t="shared" si="1"/>
        <v>0</v>
      </c>
      <c r="Z9" s="86"/>
    </row>
    <row r="10" spans="1:26" ht="53.25" customHeight="1">
      <c r="A10" s="106"/>
      <c r="B10" s="106"/>
      <c r="C10" s="106"/>
      <c r="D10" s="109"/>
      <c r="E10" s="109"/>
      <c r="F10" s="31"/>
      <c r="G10" s="8" t="s">
        <v>47</v>
      </c>
      <c r="H10" s="8">
        <v>0</v>
      </c>
      <c r="I10" s="31"/>
      <c r="J10" s="49" t="s">
        <v>380</v>
      </c>
      <c r="K10" s="90"/>
      <c r="L10" s="6"/>
      <c r="M10" s="49">
        <v>1</v>
      </c>
      <c r="N10" s="88"/>
      <c r="O10" s="90"/>
      <c r="P10" s="7">
        <f t="shared" si="0"/>
        <v>1</v>
      </c>
      <c r="Q10" s="90"/>
      <c r="S10" s="86"/>
      <c r="T10" s="8">
        <f t="shared" si="1"/>
        <v>0</v>
      </c>
      <c r="Z10" s="86"/>
    </row>
    <row r="11" spans="1:26" ht="53.25" customHeight="1">
      <c r="A11" s="106"/>
      <c r="B11" s="106"/>
      <c r="C11" s="106"/>
      <c r="D11" s="109"/>
      <c r="E11" s="109"/>
      <c r="F11" s="31"/>
      <c r="G11" s="8" t="s">
        <v>48</v>
      </c>
      <c r="H11" s="8">
        <v>0</v>
      </c>
      <c r="I11" s="31"/>
      <c r="J11" s="49" t="s">
        <v>380</v>
      </c>
      <c r="K11" s="90"/>
      <c r="L11" s="6"/>
      <c r="M11" s="49">
        <v>1</v>
      </c>
      <c r="N11" s="88"/>
      <c r="O11" s="90"/>
      <c r="P11" s="7">
        <f t="shared" si="0"/>
        <v>1</v>
      </c>
      <c r="Q11" s="90"/>
      <c r="S11" s="86"/>
      <c r="T11" s="8">
        <f t="shared" si="1"/>
        <v>0</v>
      </c>
      <c r="Z11" s="86"/>
    </row>
    <row r="12" spans="1:26" ht="53.25" customHeight="1">
      <c r="A12" s="106"/>
      <c r="B12" s="106"/>
      <c r="C12" s="106"/>
      <c r="D12" s="109"/>
      <c r="E12" s="109"/>
      <c r="F12" s="31"/>
      <c r="G12" s="8" t="s">
        <v>49</v>
      </c>
      <c r="H12" s="8">
        <v>0</v>
      </c>
      <c r="I12" s="31"/>
      <c r="J12" s="53">
        <f>SUMPRODUCT(K177:K212, E177:E212) / SUM( E177:E212)</f>
        <v>0.41897435897435897</v>
      </c>
      <c r="K12" s="90"/>
      <c r="L12" s="6"/>
      <c r="M12" s="49">
        <v>1</v>
      </c>
      <c r="N12" s="88"/>
      <c r="O12" s="90"/>
      <c r="P12" s="7">
        <f t="shared" si="0"/>
        <v>1</v>
      </c>
      <c r="Q12" s="90"/>
      <c r="S12" s="86"/>
      <c r="T12" s="8">
        <f t="shared" si="1"/>
        <v>0</v>
      </c>
      <c r="Z12" s="86"/>
    </row>
    <row r="13" spans="1:26" ht="39">
      <c r="A13" s="106">
        <v>2</v>
      </c>
      <c r="B13" s="106" t="s">
        <v>378</v>
      </c>
      <c r="C13" s="106" t="s">
        <v>379</v>
      </c>
      <c r="D13" s="109" t="s">
        <v>117</v>
      </c>
      <c r="E13" s="109"/>
      <c r="F13" s="31" t="s">
        <v>382</v>
      </c>
      <c r="G13" s="8" t="s">
        <v>50</v>
      </c>
      <c r="H13" s="8">
        <v>1</v>
      </c>
      <c r="I13" s="54" t="s">
        <v>388</v>
      </c>
      <c r="J13" s="49"/>
      <c r="K13" s="90"/>
      <c r="L13" s="6"/>
      <c r="M13" s="49">
        <v>1</v>
      </c>
      <c r="N13" s="88"/>
      <c r="O13" s="90"/>
      <c r="P13" s="7">
        <f t="shared" si="0"/>
        <v>1</v>
      </c>
      <c r="Q13" s="90"/>
      <c r="S13" s="86"/>
      <c r="T13" s="8">
        <f t="shared" si="1"/>
        <v>0</v>
      </c>
      <c r="Z13" s="86"/>
    </row>
    <row r="14" spans="1:26" ht="91">
      <c r="A14" s="106">
        <v>2</v>
      </c>
      <c r="B14" s="106" t="s">
        <v>378</v>
      </c>
      <c r="C14" s="106" t="s">
        <v>389</v>
      </c>
      <c r="D14" s="109" t="s">
        <v>117</v>
      </c>
      <c r="E14" s="109"/>
      <c r="F14" s="31" t="s">
        <v>42</v>
      </c>
      <c r="G14" s="8" t="s">
        <v>50</v>
      </c>
      <c r="H14" s="8">
        <v>1</v>
      </c>
      <c r="I14" s="31" t="s">
        <v>390</v>
      </c>
      <c r="J14" s="7" t="s">
        <v>391</v>
      </c>
      <c r="K14" s="90"/>
      <c r="L14" s="6"/>
      <c r="M14" s="7">
        <v>1</v>
      </c>
      <c r="N14" s="88"/>
      <c r="O14" s="90"/>
      <c r="P14" s="7">
        <f t="shared" si="0"/>
        <v>1</v>
      </c>
      <c r="Q14" s="90"/>
      <c r="S14" s="86"/>
      <c r="T14" s="8">
        <f t="shared" si="1"/>
        <v>0</v>
      </c>
      <c r="Z14" s="86"/>
    </row>
    <row r="15" spans="1:26" ht="28">
      <c r="A15" s="106">
        <v>2</v>
      </c>
      <c r="B15" s="106" t="s">
        <v>378</v>
      </c>
      <c r="C15" s="106" t="s">
        <v>389</v>
      </c>
      <c r="D15" s="109" t="s">
        <v>117</v>
      </c>
      <c r="E15" s="109"/>
      <c r="G15" s="8" t="s">
        <v>51</v>
      </c>
      <c r="H15" s="8">
        <v>0</v>
      </c>
      <c r="I15" s="31"/>
      <c r="J15" s="49" t="s">
        <v>380</v>
      </c>
      <c r="K15" s="90"/>
      <c r="L15" s="6"/>
      <c r="M15" s="49">
        <v>1</v>
      </c>
      <c r="N15" s="88"/>
      <c r="O15" s="90"/>
      <c r="P15" s="7">
        <f t="shared" si="0"/>
        <v>1</v>
      </c>
      <c r="Q15" s="90"/>
      <c r="S15" s="86"/>
      <c r="T15" s="8">
        <f t="shared" si="1"/>
        <v>0</v>
      </c>
      <c r="Z15" s="86"/>
    </row>
    <row r="16" spans="1:26">
      <c r="A16" s="106">
        <v>2</v>
      </c>
      <c r="B16" s="106" t="s">
        <v>378</v>
      </c>
      <c r="C16" s="106" t="s">
        <v>389</v>
      </c>
      <c r="D16" s="109" t="s">
        <v>106</v>
      </c>
      <c r="E16" s="109">
        <v>8</v>
      </c>
      <c r="F16" s="31"/>
      <c r="I16" s="31"/>
      <c r="J16" s="49"/>
      <c r="K16" s="111">
        <f>COUNTIF(H16:H21,"&gt;0")/COUNT(H16:H21)</f>
        <v>0</v>
      </c>
      <c r="L16" s="55"/>
      <c r="M16" s="49"/>
      <c r="N16" s="88"/>
      <c r="O16" s="90">
        <f>COUNTIF(M16:M21,"&gt;0")/COUNT(M16:M21)</f>
        <v>0.8</v>
      </c>
      <c r="P16" s="7">
        <f t="shared" si="0"/>
        <v>0</v>
      </c>
      <c r="Q16" s="90">
        <f>COUNTIF(P16:P21,"&gt;0")/COUNT(P16:P21)</f>
        <v>0.66666666666666663</v>
      </c>
      <c r="S16" s="86">
        <v>1</v>
      </c>
      <c r="T16" s="8">
        <f t="shared" si="1"/>
        <v>8</v>
      </c>
      <c r="Z16" s="86"/>
    </row>
    <row r="17" spans="1:26">
      <c r="A17" s="106"/>
      <c r="B17" s="106"/>
      <c r="C17" s="106"/>
      <c r="D17" s="109"/>
      <c r="E17" s="109"/>
      <c r="F17" s="31" t="s">
        <v>392</v>
      </c>
      <c r="G17" s="8" t="s">
        <v>32</v>
      </c>
      <c r="H17" s="8">
        <v>0</v>
      </c>
      <c r="I17" s="31"/>
      <c r="J17" s="49"/>
      <c r="K17" s="111"/>
      <c r="L17" s="55"/>
      <c r="M17" s="49">
        <v>2</v>
      </c>
      <c r="N17" s="88"/>
      <c r="O17" s="90"/>
      <c r="P17" s="7">
        <f t="shared" si="0"/>
        <v>1</v>
      </c>
      <c r="Q17" s="90"/>
      <c r="S17" s="86"/>
      <c r="T17" s="8">
        <f t="shared" si="1"/>
        <v>0</v>
      </c>
      <c r="Z17" s="86"/>
    </row>
    <row r="18" spans="1:26">
      <c r="A18" s="106">
        <v>0</v>
      </c>
      <c r="B18" s="106"/>
      <c r="C18" s="106"/>
      <c r="D18" s="109"/>
      <c r="E18" s="109"/>
      <c r="F18" s="31" t="s">
        <v>392</v>
      </c>
      <c r="G18" s="8" t="s">
        <v>33</v>
      </c>
      <c r="H18" s="8">
        <v>0</v>
      </c>
      <c r="I18" s="31"/>
      <c r="J18" s="49"/>
      <c r="K18" s="111"/>
      <c r="L18" s="55"/>
      <c r="M18" s="49">
        <v>1</v>
      </c>
      <c r="N18" s="88"/>
      <c r="O18" s="90"/>
      <c r="P18" s="7">
        <f t="shared" si="0"/>
        <v>1</v>
      </c>
      <c r="Q18" s="90"/>
      <c r="S18" s="86"/>
      <c r="T18" s="8">
        <f t="shared" si="1"/>
        <v>0</v>
      </c>
      <c r="Z18" s="86"/>
    </row>
    <row r="19" spans="1:26">
      <c r="A19" s="106"/>
      <c r="B19" s="106"/>
      <c r="C19" s="106"/>
      <c r="D19" s="109"/>
      <c r="E19" s="109"/>
      <c r="F19" s="31" t="s">
        <v>392</v>
      </c>
      <c r="G19" s="8" t="s">
        <v>34</v>
      </c>
      <c r="H19" s="8">
        <v>0</v>
      </c>
      <c r="I19" s="31"/>
      <c r="J19" s="49"/>
      <c r="K19" s="111"/>
      <c r="L19" s="55"/>
      <c r="M19" s="49">
        <v>1</v>
      </c>
      <c r="N19" s="88"/>
      <c r="O19" s="90"/>
      <c r="P19" s="7">
        <f t="shared" si="0"/>
        <v>1</v>
      </c>
      <c r="Q19" s="90"/>
      <c r="S19" s="86"/>
      <c r="T19" s="8">
        <f t="shared" si="1"/>
        <v>0</v>
      </c>
      <c r="Z19" s="86"/>
    </row>
    <row r="20" spans="1:26">
      <c r="A20" s="106"/>
      <c r="B20" s="106"/>
      <c r="C20" s="106"/>
      <c r="D20" s="109"/>
      <c r="E20" s="109"/>
      <c r="F20" s="31" t="s">
        <v>392</v>
      </c>
      <c r="G20" s="8" t="s">
        <v>35</v>
      </c>
      <c r="H20" s="8">
        <v>0</v>
      </c>
      <c r="I20" s="31"/>
      <c r="J20" s="49"/>
      <c r="K20" s="111"/>
      <c r="L20" s="55"/>
      <c r="M20" s="49">
        <v>0</v>
      </c>
      <c r="N20" s="88"/>
      <c r="O20" s="90"/>
      <c r="P20" s="7">
        <f t="shared" si="0"/>
        <v>0</v>
      </c>
      <c r="Q20" s="90"/>
      <c r="S20" s="86"/>
      <c r="T20" s="8">
        <f t="shared" si="1"/>
        <v>0</v>
      </c>
      <c r="Z20" s="86"/>
    </row>
    <row r="21" spans="1:26">
      <c r="A21" s="106">
        <v>0</v>
      </c>
      <c r="B21" s="106"/>
      <c r="C21" s="106"/>
      <c r="D21" s="109"/>
      <c r="E21" s="109"/>
      <c r="F21" s="31" t="s">
        <v>392</v>
      </c>
      <c r="G21" s="8" t="s">
        <v>36</v>
      </c>
      <c r="H21" s="8">
        <v>0</v>
      </c>
      <c r="I21" s="31"/>
      <c r="J21" s="49"/>
      <c r="K21" s="111"/>
      <c r="L21" s="55"/>
      <c r="M21" s="49">
        <v>2</v>
      </c>
      <c r="N21" s="88"/>
      <c r="O21" s="90"/>
      <c r="P21" s="7">
        <f t="shared" si="0"/>
        <v>1</v>
      </c>
      <c r="Q21" s="90"/>
      <c r="S21" s="86"/>
      <c r="T21" s="8">
        <f t="shared" si="1"/>
        <v>0</v>
      </c>
      <c r="Z21" s="86"/>
    </row>
    <row r="22" spans="1:26">
      <c r="A22" s="106">
        <v>2</v>
      </c>
      <c r="B22" s="106" t="s">
        <v>378</v>
      </c>
      <c r="C22" s="106" t="s">
        <v>389</v>
      </c>
      <c r="D22" s="109" t="s">
        <v>109</v>
      </c>
      <c r="E22" s="109">
        <v>5</v>
      </c>
      <c r="F22" s="31"/>
      <c r="G22" s="8" t="s">
        <v>32</v>
      </c>
      <c r="H22" s="8">
        <v>0</v>
      </c>
      <c r="I22" s="31"/>
      <c r="J22" s="49"/>
      <c r="K22" s="111">
        <f>COUNTIF(H22:H25,"&gt;0")/COUNT(H22:H25)</f>
        <v>0</v>
      </c>
      <c r="L22" s="55"/>
      <c r="M22" s="49">
        <v>1</v>
      </c>
      <c r="N22" s="88"/>
      <c r="O22" s="90">
        <f>COUNTIF(M22:M25,"&gt;0")/COUNT(M22:M25)</f>
        <v>0.75</v>
      </c>
      <c r="P22" s="7">
        <f t="shared" si="0"/>
        <v>1</v>
      </c>
      <c r="Q22" s="90">
        <f>COUNTIF(P22:P25,"&gt;0")/COUNT(P22:P25)</f>
        <v>0.75</v>
      </c>
      <c r="S22" s="86">
        <v>1</v>
      </c>
      <c r="T22" s="8">
        <f t="shared" si="1"/>
        <v>5</v>
      </c>
      <c r="Z22" s="86"/>
    </row>
    <row r="23" spans="1:26">
      <c r="A23" s="106"/>
      <c r="B23" s="106"/>
      <c r="C23" s="106"/>
      <c r="D23" s="109"/>
      <c r="E23" s="109"/>
      <c r="F23" s="31"/>
      <c r="G23" s="8" t="s">
        <v>33</v>
      </c>
      <c r="H23" s="8">
        <v>0</v>
      </c>
      <c r="I23" s="31"/>
      <c r="J23" s="49"/>
      <c r="K23" s="111"/>
      <c r="L23" s="55"/>
      <c r="M23" s="49">
        <v>2</v>
      </c>
      <c r="N23" s="88"/>
      <c r="O23" s="90"/>
      <c r="P23" s="7">
        <f t="shared" si="0"/>
        <v>1</v>
      </c>
      <c r="Q23" s="90"/>
      <c r="S23" s="86"/>
      <c r="T23" s="8">
        <f t="shared" si="1"/>
        <v>0</v>
      </c>
      <c r="Z23" s="86"/>
    </row>
    <row r="24" spans="1:26">
      <c r="A24" s="106"/>
      <c r="B24" s="106"/>
      <c r="C24" s="106"/>
      <c r="D24" s="109"/>
      <c r="E24" s="109"/>
      <c r="F24" s="31"/>
      <c r="G24" s="8" t="s">
        <v>34</v>
      </c>
      <c r="H24" s="8">
        <v>0</v>
      </c>
      <c r="I24" s="31"/>
      <c r="J24" s="49"/>
      <c r="K24" s="111"/>
      <c r="L24" s="55"/>
      <c r="M24" s="49">
        <v>1</v>
      </c>
      <c r="N24" s="88"/>
      <c r="O24" s="90"/>
      <c r="P24" s="7">
        <f t="shared" si="0"/>
        <v>1</v>
      </c>
      <c r="Q24" s="90"/>
      <c r="S24" s="86"/>
      <c r="T24" s="8">
        <f t="shared" si="1"/>
        <v>0</v>
      </c>
      <c r="Z24" s="86"/>
    </row>
    <row r="25" spans="1:26">
      <c r="A25" s="106"/>
      <c r="B25" s="106"/>
      <c r="C25" s="106"/>
      <c r="D25" s="109"/>
      <c r="E25" s="109"/>
      <c r="F25" s="31"/>
      <c r="G25" s="8" t="s">
        <v>35</v>
      </c>
      <c r="H25" s="8">
        <v>0</v>
      </c>
      <c r="I25" s="31"/>
      <c r="J25" s="49"/>
      <c r="K25" s="111"/>
      <c r="L25" s="55"/>
      <c r="M25" s="49">
        <v>0</v>
      </c>
      <c r="N25" s="88"/>
      <c r="O25" s="90"/>
      <c r="P25" s="7">
        <f t="shared" si="0"/>
        <v>0</v>
      </c>
      <c r="Q25" s="90"/>
      <c r="S25" s="86"/>
      <c r="T25" s="8">
        <f t="shared" si="1"/>
        <v>0</v>
      </c>
      <c r="Z25" s="86"/>
    </row>
    <row r="26" spans="1:26">
      <c r="A26" s="106">
        <v>2</v>
      </c>
      <c r="B26" s="106" t="s">
        <v>378</v>
      </c>
      <c r="C26" s="106" t="s">
        <v>389</v>
      </c>
      <c r="D26" s="109" t="s">
        <v>110</v>
      </c>
      <c r="E26" s="109">
        <v>3</v>
      </c>
      <c r="F26" s="31"/>
      <c r="G26" s="8" t="s">
        <v>32</v>
      </c>
      <c r="H26" s="8">
        <v>0</v>
      </c>
      <c r="I26" s="31"/>
      <c r="J26" s="49"/>
      <c r="K26" s="111">
        <f>COUNTIF(H26:H27,"&gt;0")/COUNT(H26:H27)</f>
        <v>0</v>
      </c>
      <c r="L26" s="55"/>
      <c r="M26" s="49">
        <v>1</v>
      </c>
      <c r="N26" s="88"/>
      <c r="O26" s="90">
        <f>COUNTIF(M26:M27,"&gt;0")/COUNT(M26:M27)</f>
        <v>0.5</v>
      </c>
      <c r="P26" s="7">
        <f t="shared" si="0"/>
        <v>1</v>
      </c>
      <c r="Q26" s="90">
        <f>COUNTIF(P26:P27,"&gt;0")/COUNT(P26:P27)</f>
        <v>0.5</v>
      </c>
      <c r="S26" s="86">
        <v>1</v>
      </c>
      <c r="T26" s="8">
        <f t="shared" si="1"/>
        <v>3</v>
      </c>
      <c r="Z26" s="86"/>
    </row>
    <row r="27" spans="1:26">
      <c r="A27" s="106"/>
      <c r="B27" s="106"/>
      <c r="C27" s="106"/>
      <c r="D27" s="109"/>
      <c r="E27" s="109"/>
      <c r="F27" s="31"/>
      <c r="G27" s="8" t="s">
        <v>33</v>
      </c>
      <c r="H27" s="8">
        <v>0</v>
      </c>
      <c r="I27" s="31"/>
      <c r="J27" s="49"/>
      <c r="K27" s="111"/>
      <c r="L27" s="55"/>
      <c r="M27" s="49">
        <v>0</v>
      </c>
      <c r="N27" s="88"/>
      <c r="O27" s="90"/>
      <c r="P27" s="7">
        <f t="shared" si="0"/>
        <v>0</v>
      </c>
      <c r="Q27" s="90"/>
      <c r="S27" s="86"/>
      <c r="T27" s="8">
        <f t="shared" si="1"/>
        <v>0</v>
      </c>
      <c r="Z27" s="86"/>
    </row>
    <row r="28" spans="1:26">
      <c r="A28" s="106">
        <v>2</v>
      </c>
      <c r="B28" s="106" t="s">
        <v>378</v>
      </c>
      <c r="C28" s="106" t="s">
        <v>389</v>
      </c>
      <c r="D28" s="109" t="s">
        <v>112</v>
      </c>
      <c r="E28" s="109">
        <v>20</v>
      </c>
      <c r="F28" s="31"/>
      <c r="G28" s="8" t="s">
        <v>32</v>
      </c>
      <c r="H28" s="8">
        <v>0</v>
      </c>
      <c r="I28" s="31"/>
      <c r="J28" s="49"/>
      <c r="K28" s="111">
        <f>COUNTIF(H28:H32,"&gt;0")/COUNT(H28:H32)</f>
        <v>0</v>
      </c>
      <c r="L28" s="55"/>
      <c r="M28" s="49">
        <v>0</v>
      </c>
      <c r="N28" s="88"/>
      <c r="O28" s="90">
        <f>COUNTIF(M28:M32,"&gt;0")/COUNT(M28:M32)</f>
        <v>0</v>
      </c>
      <c r="P28" s="7">
        <f t="shared" si="0"/>
        <v>0</v>
      </c>
      <c r="Q28" s="90">
        <f>COUNTIF(P28:P32,"&gt;0")/COUNT(P28:P32)</f>
        <v>0</v>
      </c>
      <c r="S28" s="86">
        <v>1</v>
      </c>
      <c r="T28" s="8">
        <f t="shared" si="1"/>
        <v>20</v>
      </c>
      <c r="Z28" s="86"/>
    </row>
    <row r="29" spans="1:26">
      <c r="A29" s="106"/>
      <c r="B29" s="106"/>
      <c r="C29" s="106"/>
      <c r="D29" s="109"/>
      <c r="E29" s="109"/>
      <c r="F29" s="31"/>
      <c r="G29" s="8" t="s">
        <v>33</v>
      </c>
      <c r="H29" s="8">
        <v>0</v>
      </c>
      <c r="I29" s="31"/>
      <c r="J29" s="49"/>
      <c r="K29" s="111"/>
      <c r="L29" s="55"/>
      <c r="M29" s="49">
        <v>0</v>
      </c>
      <c r="N29" s="88"/>
      <c r="O29" s="90"/>
      <c r="P29" s="7">
        <f t="shared" si="0"/>
        <v>0</v>
      </c>
      <c r="Q29" s="90"/>
      <c r="S29" s="86"/>
      <c r="T29" s="8">
        <f t="shared" si="1"/>
        <v>0</v>
      </c>
      <c r="Z29" s="86"/>
    </row>
    <row r="30" spans="1:26">
      <c r="A30" s="106"/>
      <c r="B30" s="106"/>
      <c r="C30" s="106"/>
      <c r="D30" s="109"/>
      <c r="E30" s="109"/>
      <c r="F30" s="31"/>
      <c r="G30" s="8" t="s">
        <v>34</v>
      </c>
      <c r="H30" s="8">
        <v>0</v>
      </c>
      <c r="I30" s="31"/>
      <c r="J30" s="49"/>
      <c r="K30" s="111"/>
      <c r="L30" s="55"/>
      <c r="M30" s="49">
        <v>0</v>
      </c>
      <c r="N30" s="88"/>
      <c r="O30" s="90"/>
      <c r="P30" s="7">
        <f t="shared" si="0"/>
        <v>0</v>
      </c>
      <c r="Q30" s="90"/>
      <c r="S30" s="86"/>
      <c r="T30" s="8">
        <f t="shared" si="1"/>
        <v>0</v>
      </c>
      <c r="Z30" s="86"/>
    </row>
    <row r="31" spans="1:26">
      <c r="A31" s="106"/>
      <c r="B31" s="106"/>
      <c r="C31" s="106"/>
      <c r="D31" s="109"/>
      <c r="E31" s="109"/>
      <c r="F31" s="31"/>
      <c r="G31" s="8" t="s">
        <v>35</v>
      </c>
      <c r="H31" s="8">
        <v>0</v>
      </c>
      <c r="I31" s="31"/>
      <c r="J31" s="49"/>
      <c r="K31" s="111"/>
      <c r="L31" s="55"/>
      <c r="M31" s="49">
        <v>0</v>
      </c>
      <c r="N31" s="88"/>
      <c r="O31" s="90"/>
      <c r="P31" s="7">
        <f t="shared" si="0"/>
        <v>0</v>
      </c>
      <c r="Q31" s="90"/>
      <c r="S31" s="86"/>
      <c r="T31" s="8">
        <f t="shared" si="1"/>
        <v>0</v>
      </c>
      <c r="Z31" s="86"/>
    </row>
    <row r="32" spans="1:26">
      <c r="A32" s="106"/>
      <c r="B32" s="106"/>
      <c r="C32" s="106"/>
      <c r="D32" s="109"/>
      <c r="E32" s="109"/>
      <c r="F32" s="31"/>
      <c r="G32" s="8" t="s">
        <v>36</v>
      </c>
      <c r="H32" s="8">
        <v>0</v>
      </c>
      <c r="I32" s="31"/>
      <c r="J32" s="49"/>
      <c r="K32" s="111"/>
      <c r="L32" s="55"/>
      <c r="M32" s="49">
        <v>0</v>
      </c>
      <c r="N32" s="88"/>
      <c r="O32" s="90"/>
      <c r="P32" s="7">
        <f t="shared" si="0"/>
        <v>0</v>
      </c>
      <c r="Q32" s="90"/>
      <c r="S32" s="86"/>
      <c r="T32" s="8">
        <f t="shared" si="1"/>
        <v>0</v>
      </c>
      <c r="Z32" s="86"/>
    </row>
    <row r="33" spans="1:26">
      <c r="A33" s="106">
        <v>2</v>
      </c>
      <c r="B33" s="106" t="s">
        <v>378</v>
      </c>
      <c r="C33" s="106" t="s">
        <v>389</v>
      </c>
      <c r="D33" s="109" t="s">
        <v>133</v>
      </c>
      <c r="E33" s="109">
        <v>5</v>
      </c>
      <c r="F33" s="31"/>
      <c r="G33" s="8" t="s">
        <v>32</v>
      </c>
      <c r="H33" s="8">
        <v>0</v>
      </c>
      <c r="I33" s="31"/>
      <c r="J33" s="49"/>
      <c r="K33" s="111">
        <f>COUNTIF(H33:H35,"&gt;0")/COUNT(H33:H35)</f>
        <v>0</v>
      </c>
      <c r="L33" s="55"/>
      <c r="M33" s="49">
        <v>2</v>
      </c>
      <c r="N33" s="88"/>
      <c r="O33" s="90">
        <f>COUNTIF(M33:M35,"&gt;0")/COUNT(M33:M35)</f>
        <v>0.66666666666666663</v>
      </c>
      <c r="P33" s="7">
        <f t="shared" si="0"/>
        <v>1</v>
      </c>
      <c r="Q33" s="90">
        <f>COUNTIF(P33:P35,"&gt;0")/COUNT(P33:P35)</f>
        <v>0.66666666666666663</v>
      </c>
      <c r="S33" s="86">
        <v>1</v>
      </c>
      <c r="T33" s="8">
        <f t="shared" si="1"/>
        <v>5</v>
      </c>
      <c r="Z33" s="86"/>
    </row>
    <row r="34" spans="1:26">
      <c r="A34" s="106"/>
      <c r="B34" s="106"/>
      <c r="C34" s="106"/>
      <c r="D34" s="109"/>
      <c r="E34" s="109"/>
      <c r="F34" s="31"/>
      <c r="G34" s="8" t="s">
        <v>33</v>
      </c>
      <c r="H34" s="8">
        <v>0</v>
      </c>
      <c r="I34" s="31"/>
      <c r="J34" s="49"/>
      <c r="K34" s="111"/>
      <c r="L34" s="55"/>
      <c r="M34" s="49">
        <v>2</v>
      </c>
      <c r="N34" s="88"/>
      <c r="O34" s="90"/>
      <c r="P34" s="7">
        <f t="shared" ref="P34:P51" si="2">IF(OR(H34&gt;0, M34&gt;0),1,0)</f>
        <v>1</v>
      </c>
      <c r="Q34" s="90"/>
      <c r="S34" s="86"/>
      <c r="T34" s="8">
        <f t="shared" ref="T34:T51" si="3">IF(S34&gt;0,E34,0)</f>
        <v>0</v>
      </c>
      <c r="Z34" s="86"/>
    </row>
    <row r="35" spans="1:26">
      <c r="A35" s="106"/>
      <c r="B35" s="106"/>
      <c r="C35" s="106"/>
      <c r="D35" s="109"/>
      <c r="E35" s="109"/>
      <c r="F35" s="31"/>
      <c r="G35" s="8" t="s">
        <v>34</v>
      </c>
      <c r="H35" s="8">
        <v>0</v>
      </c>
      <c r="I35" s="31"/>
      <c r="J35" s="49"/>
      <c r="K35" s="111"/>
      <c r="L35" s="55"/>
      <c r="M35" s="49">
        <v>0</v>
      </c>
      <c r="N35" s="88"/>
      <c r="O35" s="90"/>
      <c r="P35" s="7">
        <f t="shared" si="2"/>
        <v>0</v>
      </c>
      <c r="Q35" s="90"/>
      <c r="S35" s="86"/>
      <c r="T35" s="8">
        <f t="shared" si="3"/>
        <v>0</v>
      </c>
      <c r="Z35" s="86"/>
    </row>
    <row r="36" spans="1:26">
      <c r="A36" s="106">
        <v>2</v>
      </c>
      <c r="B36" s="106" t="s">
        <v>378</v>
      </c>
      <c r="C36" s="106" t="s">
        <v>389</v>
      </c>
      <c r="D36" s="109" t="s">
        <v>114</v>
      </c>
      <c r="E36" s="109">
        <v>20</v>
      </c>
      <c r="F36" s="31"/>
      <c r="G36" s="8" t="s">
        <v>32</v>
      </c>
      <c r="H36" s="8">
        <v>0</v>
      </c>
      <c r="I36" s="31"/>
      <c r="J36" s="49"/>
      <c r="K36" s="111">
        <f>COUNTIF(H36:H42,"&gt;0")/COUNT(H36:H42)</f>
        <v>0</v>
      </c>
      <c r="L36" s="55"/>
      <c r="M36" s="49">
        <v>4</v>
      </c>
      <c r="N36" s="88"/>
      <c r="O36" s="90">
        <f>COUNTIF(M36:M42,"&gt;0")/COUNT(M36:M42)</f>
        <v>0.5714285714285714</v>
      </c>
      <c r="P36" s="7">
        <f t="shared" si="2"/>
        <v>1</v>
      </c>
      <c r="Q36" s="90">
        <f>COUNTIF(P36:P42,"&gt;0")/COUNT(P36:P42)</f>
        <v>0.5714285714285714</v>
      </c>
      <c r="S36" s="86">
        <v>1</v>
      </c>
      <c r="T36" s="8">
        <f t="shared" si="3"/>
        <v>20</v>
      </c>
      <c r="Z36" s="86"/>
    </row>
    <row r="37" spans="1:26">
      <c r="A37" s="106"/>
      <c r="B37" s="106"/>
      <c r="C37" s="106"/>
      <c r="D37" s="109"/>
      <c r="E37" s="109"/>
      <c r="F37" s="31"/>
      <c r="G37" s="8" t="s">
        <v>33</v>
      </c>
      <c r="H37" s="8">
        <v>0</v>
      </c>
      <c r="I37" s="31"/>
      <c r="J37" s="49"/>
      <c r="K37" s="111"/>
      <c r="L37" s="55"/>
      <c r="M37" s="49">
        <v>3</v>
      </c>
      <c r="N37" s="88"/>
      <c r="O37" s="90"/>
      <c r="P37" s="7">
        <f t="shared" si="2"/>
        <v>1</v>
      </c>
      <c r="Q37" s="90"/>
      <c r="S37" s="86"/>
      <c r="T37" s="8">
        <f t="shared" si="3"/>
        <v>0</v>
      </c>
      <c r="Z37" s="86"/>
    </row>
    <row r="38" spans="1:26">
      <c r="A38" s="106"/>
      <c r="B38" s="106"/>
      <c r="C38" s="106"/>
      <c r="D38" s="109"/>
      <c r="E38" s="109"/>
      <c r="F38" s="31"/>
      <c r="G38" s="8" t="s">
        <v>34</v>
      </c>
      <c r="H38" s="8">
        <v>0</v>
      </c>
      <c r="I38" s="31"/>
      <c r="J38" s="49"/>
      <c r="K38" s="111"/>
      <c r="L38" s="55"/>
      <c r="M38" s="49">
        <v>4</v>
      </c>
      <c r="N38" s="88"/>
      <c r="O38" s="90"/>
      <c r="P38" s="7">
        <f t="shared" si="2"/>
        <v>1</v>
      </c>
      <c r="Q38" s="90"/>
      <c r="S38" s="86"/>
      <c r="T38" s="8">
        <f t="shared" si="3"/>
        <v>0</v>
      </c>
      <c r="Z38" s="86"/>
    </row>
    <row r="39" spans="1:26">
      <c r="A39" s="106"/>
      <c r="B39" s="106"/>
      <c r="C39" s="106"/>
      <c r="D39" s="109"/>
      <c r="E39" s="109"/>
      <c r="F39" s="31"/>
      <c r="G39" s="8" t="s">
        <v>35</v>
      </c>
      <c r="H39" s="8">
        <v>0</v>
      </c>
      <c r="I39" s="31"/>
      <c r="J39" s="49"/>
      <c r="K39" s="111"/>
      <c r="L39" s="55"/>
      <c r="M39" s="49">
        <v>2</v>
      </c>
      <c r="N39" s="88"/>
      <c r="O39" s="90"/>
      <c r="P39" s="7">
        <f t="shared" si="2"/>
        <v>1</v>
      </c>
      <c r="Q39" s="90"/>
      <c r="S39" s="86"/>
      <c r="T39" s="8">
        <f t="shared" si="3"/>
        <v>0</v>
      </c>
      <c r="Z39" s="86"/>
    </row>
    <row r="40" spans="1:26">
      <c r="A40" s="106"/>
      <c r="B40" s="106"/>
      <c r="C40" s="106"/>
      <c r="D40" s="109"/>
      <c r="E40" s="109"/>
      <c r="F40" s="31"/>
      <c r="G40" s="8" t="s">
        <v>36</v>
      </c>
      <c r="H40" s="8">
        <v>0</v>
      </c>
      <c r="I40" s="31"/>
      <c r="J40" s="49"/>
      <c r="K40" s="111"/>
      <c r="L40" s="55"/>
      <c r="M40" s="49">
        <v>0</v>
      </c>
      <c r="N40" s="88"/>
      <c r="O40" s="90"/>
      <c r="P40" s="7">
        <f t="shared" si="2"/>
        <v>0</v>
      </c>
      <c r="Q40" s="90"/>
      <c r="S40" s="86"/>
      <c r="T40" s="8">
        <f t="shared" si="3"/>
        <v>0</v>
      </c>
      <c r="Z40" s="86"/>
    </row>
    <row r="41" spans="1:26">
      <c r="A41" s="106"/>
      <c r="B41" s="106"/>
      <c r="C41" s="106"/>
      <c r="D41" s="109"/>
      <c r="E41" s="109"/>
      <c r="F41" s="31"/>
      <c r="G41" s="8" t="s">
        <v>44</v>
      </c>
      <c r="H41" s="8">
        <v>0</v>
      </c>
      <c r="I41" s="31"/>
      <c r="J41" s="49"/>
      <c r="K41" s="111"/>
      <c r="L41" s="55"/>
      <c r="M41" s="49">
        <v>0</v>
      </c>
      <c r="N41" s="88"/>
      <c r="O41" s="90"/>
      <c r="P41" s="7">
        <f t="shared" si="2"/>
        <v>0</v>
      </c>
      <c r="Q41" s="90"/>
      <c r="S41" s="86"/>
      <c r="T41" s="8">
        <f t="shared" si="3"/>
        <v>0</v>
      </c>
      <c r="Z41" s="86"/>
    </row>
    <row r="42" spans="1:26">
      <c r="A42" s="106"/>
      <c r="B42" s="106"/>
      <c r="C42" s="106"/>
      <c r="D42" s="109"/>
      <c r="E42" s="109"/>
      <c r="F42" s="31"/>
      <c r="G42" s="8" t="s">
        <v>45</v>
      </c>
      <c r="H42" s="8">
        <v>0</v>
      </c>
      <c r="I42" s="31"/>
      <c r="J42" s="49"/>
      <c r="K42" s="111"/>
      <c r="L42" s="55"/>
      <c r="M42" s="49">
        <v>0</v>
      </c>
      <c r="N42" s="88"/>
      <c r="O42" s="90"/>
      <c r="P42" s="7">
        <f t="shared" si="2"/>
        <v>0</v>
      </c>
      <c r="Q42" s="90"/>
      <c r="S42" s="86"/>
      <c r="T42" s="8">
        <f t="shared" si="3"/>
        <v>0</v>
      </c>
      <c r="Z42" s="86"/>
    </row>
    <row r="43" spans="1:26">
      <c r="A43" s="106">
        <v>2</v>
      </c>
      <c r="B43" s="106" t="s">
        <v>378</v>
      </c>
      <c r="C43" s="106" t="s">
        <v>389</v>
      </c>
      <c r="D43" s="109" t="s">
        <v>135</v>
      </c>
      <c r="E43" s="109">
        <v>5</v>
      </c>
      <c r="F43" s="31"/>
      <c r="G43" s="8" t="s">
        <v>32</v>
      </c>
      <c r="H43" s="8">
        <v>0</v>
      </c>
      <c r="I43" s="31"/>
      <c r="J43" s="49"/>
      <c r="K43" s="111">
        <f>COUNTIF(H43:H45,"&gt;0")/COUNT(H43:H45)</f>
        <v>0</v>
      </c>
      <c r="L43" s="55"/>
      <c r="M43" s="49">
        <v>0</v>
      </c>
      <c r="N43" s="88"/>
      <c r="O43" s="90">
        <f>COUNTIF(M43:M45,"&gt;0")/COUNT(M43:M45)</f>
        <v>0</v>
      </c>
      <c r="P43" s="7">
        <f t="shared" si="2"/>
        <v>0</v>
      </c>
      <c r="Q43" s="90">
        <f>COUNTIF(P43:P45,"&gt;0")/COUNT(P43:P45)</f>
        <v>0</v>
      </c>
      <c r="S43" s="86">
        <v>1</v>
      </c>
      <c r="T43" s="8">
        <f t="shared" si="3"/>
        <v>5</v>
      </c>
      <c r="Z43" s="86"/>
    </row>
    <row r="44" spans="1:26">
      <c r="A44" s="106"/>
      <c r="B44" s="106"/>
      <c r="C44" s="106"/>
      <c r="D44" s="109"/>
      <c r="E44" s="109"/>
      <c r="F44" s="31"/>
      <c r="G44" s="8" t="s">
        <v>33</v>
      </c>
      <c r="H44" s="8">
        <v>0</v>
      </c>
      <c r="I44" s="31"/>
      <c r="J44" s="49"/>
      <c r="K44" s="111"/>
      <c r="L44" s="55"/>
      <c r="M44" s="49">
        <v>0</v>
      </c>
      <c r="N44" s="88"/>
      <c r="O44" s="90"/>
      <c r="P44" s="7">
        <f t="shared" si="2"/>
        <v>0</v>
      </c>
      <c r="Q44" s="90"/>
      <c r="S44" s="86"/>
      <c r="T44" s="8">
        <f t="shared" si="3"/>
        <v>0</v>
      </c>
      <c r="Z44" s="86"/>
    </row>
    <row r="45" spans="1:26">
      <c r="A45" s="106"/>
      <c r="B45" s="106"/>
      <c r="C45" s="106"/>
      <c r="D45" s="109"/>
      <c r="E45" s="109"/>
      <c r="F45" s="31"/>
      <c r="G45" s="8" t="s">
        <v>34</v>
      </c>
      <c r="H45" s="8">
        <v>0</v>
      </c>
      <c r="I45" s="31"/>
      <c r="J45" s="49"/>
      <c r="K45" s="111"/>
      <c r="L45" s="55"/>
      <c r="M45" s="49">
        <v>0</v>
      </c>
      <c r="N45" s="88"/>
      <c r="O45" s="90"/>
      <c r="P45" s="7">
        <f t="shared" si="2"/>
        <v>0</v>
      </c>
      <c r="Q45" s="90"/>
      <c r="S45" s="86"/>
      <c r="T45" s="8">
        <f t="shared" si="3"/>
        <v>0</v>
      </c>
      <c r="Z45" s="86"/>
    </row>
    <row r="46" spans="1:26">
      <c r="A46" s="106">
        <v>2</v>
      </c>
      <c r="B46" s="106" t="s">
        <v>378</v>
      </c>
      <c r="C46" s="106" t="s">
        <v>389</v>
      </c>
      <c r="D46" s="109" t="s">
        <v>60</v>
      </c>
      <c r="E46" s="109">
        <v>20</v>
      </c>
      <c r="F46" s="31"/>
      <c r="G46" s="8" t="s">
        <v>32</v>
      </c>
      <c r="H46" s="8">
        <v>0</v>
      </c>
      <c r="I46" s="31"/>
      <c r="J46" s="49"/>
      <c r="K46" s="111">
        <f>COUNTIF(H46:H51,"&gt;0")/COUNT(H46:H51)</f>
        <v>0</v>
      </c>
      <c r="L46" s="55"/>
      <c r="M46" s="49">
        <v>1</v>
      </c>
      <c r="N46" s="88"/>
      <c r="O46" s="90">
        <f>COUNTIF(M46:M51,"&gt;0")/COUNT(M46:M51)</f>
        <v>0.66666666666666663</v>
      </c>
      <c r="P46" s="7">
        <f t="shared" si="2"/>
        <v>1</v>
      </c>
      <c r="Q46" s="90">
        <f>COUNTIF(P46:P51,"&gt;0")/COUNT(P46:P51)</f>
        <v>0.66666666666666663</v>
      </c>
      <c r="S46" s="86">
        <v>0</v>
      </c>
      <c r="T46" s="8">
        <f t="shared" si="3"/>
        <v>0</v>
      </c>
      <c r="Z46" s="86"/>
    </row>
    <row r="47" spans="1:26">
      <c r="A47" s="106"/>
      <c r="B47" s="106"/>
      <c r="C47" s="106"/>
      <c r="D47" s="109"/>
      <c r="E47" s="109"/>
      <c r="F47" s="31"/>
      <c r="G47" s="8" t="s">
        <v>33</v>
      </c>
      <c r="H47" s="8">
        <v>0</v>
      </c>
      <c r="I47" s="31"/>
      <c r="J47" s="49"/>
      <c r="K47" s="111"/>
      <c r="L47" s="55"/>
      <c r="M47" s="49">
        <v>2</v>
      </c>
      <c r="N47" s="88"/>
      <c r="O47" s="90"/>
      <c r="P47" s="7">
        <f t="shared" si="2"/>
        <v>1</v>
      </c>
      <c r="Q47" s="90"/>
      <c r="S47" s="86"/>
      <c r="T47" s="8">
        <f t="shared" si="3"/>
        <v>0</v>
      </c>
      <c r="Z47" s="86"/>
    </row>
    <row r="48" spans="1:26">
      <c r="A48" s="106"/>
      <c r="B48" s="106"/>
      <c r="C48" s="106"/>
      <c r="D48" s="109"/>
      <c r="E48" s="109"/>
      <c r="F48" s="31"/>
      <c r="G48" s="8" t="s">
        <v>34</v>
      </c>
      <c r="H48" s="8">
        <v>0</v>
      </c>
      <c r="I48" s="31"/>
      <c r="J48" s="49"/>
      <c r="K48" s="111"/>
      <c r="L48" s="55"/>
      <c r="M48" s="49">
        <v>1</v>
      </c>
      <c r="N48" s="88"/>
      <c r="O48" s="90"/>
      <c r="P48" s="7">
        <f t="shared" si="2"/>
        <v>1</v>
      </c>
      <c r="Q48" s="90"/>
      <c r="S48" s="86"/>
      <c r="T48" s="8">
        <f t="shared" si="3"/>
        <v>0</v>
      </c>
      <c r="Z48" s="86"/>
    </row>
    <row r="49" spans="1:26">
      <c r="A49" s="106"/>
      <c r="B49" s="106"/>
      <c r="C49" s="106"/>
      <c r="D49" s="109"/>
      <c r="E49" s="109"/>
      <c r="F49" s="31"/>
      <c r="G49" s="8" t="s">
        <v>35</v>
      </c>
      <c r="H49" s="8">
        <v>0</v>
      </c>
      <c r="I49" s="31"/>
      <c r="J49" s="49"/>
      <c r="K49" s="111"/>
      <c r="L49" s="55"/>
      <c r="M49" s="49">
        <v>2</v>
      </c>
      <c r="N49" s="88"/>
      <c r="O49" s="90"/>
      <c r="P49" s="7">
        <f t="shared" si="2"/>
        <v>1</v>
      </c>
      <c r="Q49" s="90"/>
      <c r="S49" s="86"/>
      <c r="T49" s="8">
        <f t="shared" si="3"/>
        <v>0</v>
      </c>
      <c r="Z49" s="86"/>
    </row>
    <row r="50" spans="1:26">
      <c r="A50" s="106"/>
      <c r="B50" s="106"/>
      <c r="C50" s="106"/>
      <c r="D50" s="109"/>
      <c r="E50" s="109"/>
      <c r="F50" s="31"/>
      <c r="G50" s="8" t="s">
        <v>36</v>
      </c>
      <c r="H50" s="8">
        <v>0</v>
      </c>
      <c r="I50" s="31"/>
      <c r="J50" s="49"/>
      <c r="K50" s="111"/>
      <c r="L50" s="55"/>
      <c r="M50" s="49">
        <v>0</v>
      </c>
      <c r="N50" s="88"/>
      <c r="O50" s="90"/>
      <c r="P50" s="7">
        <f t="shared" si="2"/>
        <v>0</v>
      </c>
      <c r="Q50" s="90"/>
      <c r="S50" s="86"/>
      <c r="T50" s="8">
        <f t="shared" si="3"/>
        <v>0</v>
      </c>
      <c r="Z50" s="86"/>
    </row>
    <row r="51" spans="1:26">
      <c r="A51" s="106"/>
      <c r="B51" s="106"/>
      <c r="C51" s="106"/>
      <c r="D51" s="109"/>
      <c r="E51" s="109"/>
      <c r="F51" s="31"/>
      <c r="G51" s="8" t="s">
        <v>44</v>
      </c>
      <c r="H51" s="8">
        <v>0</v>
      </c>
      <c r="I51" s="31"/>
      <c r="J51" s="49"/>
      <c r="K51" s="111"/>
      <c r="L51" s="55"/>
      <c r="M51" s="49">
        <v>0</v>
      </c>
      <c r="N51" s="88"/>
      <c r="O51" s="90"/>
      <c r="P51" s="7">
        <f t="shared" si="2"/>
        <v>0</v>
      </c>
      <c r="Q51" s="90"/>
      <c r="S51" s="86"/>
      <c r="T51" s="8">
        <f t="shared" si="3"/>
        <v>0</v>
      </c>
      <c r="Z51" s="86"/>
    </row>
    <row r="52" spans="1:26">
      <c r="A52" s="17"/>
      <c r="B52" s="17"/>
      <c r="C52" s="17"/>
      <c r="D52" s="52"/>
      <c r="E52" s="52">
        <f>SUM(E2:E51)</f>
        <v>87</v>
      </c>
      <c r="F52" s="31"/>
      <c r="H52" s="17">
        <f>SUM(H2:H51)</f>
        <v>6</v>
      </c>
      <c r="I52" s="31"/>
      <c r="J52" s="17" t="s">
        <v>39</v>
      </c>
      <c r="K52" s="19">
        <f>AVERAGEA(K2:K51)</f>
        <v>4.7619047619047616E-2</v>
      </c>
      <c r="L52" s="18">
        <f>SUMPRODUCT(K2:K51, E2:E51) / SUM(E2:E51)</f>
        <v>4.9261083743842365E-3</v>
      </c>
      <c r="M52" s="17">
        <f>SUM(M2:M51)</f>
        <v>48</v>
      </c>
      <c r="N52" s="20"/>
      <c r="O52" s="28">
        <v>0</v>
      </c>
      <c r="P52" s="20"/>
      <c r="Q52" s="28">
        <f>AVERAGEA(Q2:Q51)</f>
        <v>0.5357142857142857</v>
      </c>
      <c r="R52" s="17"/>
      <c r="S52" s="17">
        <f>SUM(S2:S51)/COUNTA(S2:S51)</f>
        <v>0.77777777777777779</v>
      </c>
      <c r="T52" s="17">
        <f>SUM(T2:T51)</f>
        <v>66</v>
      </c>
      <c r="U52" s="17">
        <f>SUMPRODUCT(S2:S51, E2:E51) / SUM(E2:E51)</f>
        <v>0.75862068965517238</v>
      </c>
      <c r="V52" s="17"/>
      <c r="W52" s="17">
        <f>E52-T52</f>
        <v>21</v>
      </c>
      <c r="X52" s="17">
        <v>0</v>
      </c>
      <c r="Y52" s="17">
        <v>0</v>
      </c>
    </row>
    <row r="53" spans="1:26" ht="36" customHeight="1">
      <c r="A53" s="106">
        <v>3</v>
      </c>
      <c r="B53" s="106" t="s">
        <v>115</v>
      </c>
      <c r="C53" s="108" t="s">
        <v>393</v>
      </c>
      <c r="D53" s="109" t="s">
        <v>69</v>
      </c>
      <c r="E53" s="109">
        <v>8</v>
      </c>
      <c r="F53" s="112" t="s">
        <v>165</v>
      </c>
      <c r="G53" s="8" t="s">
        <v>33</v>
      </c>
      <c r="H53" s="8">
        <v>1</v>
      </c>
      <c r="I53" s="31" t="s">
        <v>394</v>
      </c>
      <c r="J53" s="49" t="s">
        <v>395</v>
      </c>
      <c r="K53" s="111">
        <f>COUNTIF(H53:H56,"&gt;0")/COUNT(H53:H56)</f>
        <v>0.25</v>
      </c>
      <c r="L53" s="55"/>
      <c r="M53" s="49">
        <v>0</v>
      </c>
      <c r="N53" s="49"/>
      <c r="O53" s="111">
        <f>COUNTIF(M53:M56,"&gt;0")/COUNT(M53:M56)</f>
        <v>0.5</v>
      </c>
      <c r="P53" s="49">
        <f t="shared" ref="P53:P81" si="4">IF(OR(H53&gt;0, M53&gt;0),1,0)</f>
        <v>1</v>
      </c>
      <c r="Q53" s="111">
        <f>COUNTIF(P53:P56,"&gt;0")/COUNT(P53:P56)</f>
        <v>0.75</v>
      </c>
      <c r="S53" s="86">
        <v>0</v>
      </c>
      <c r="T53" s="8">
        <f t="shared" ref="T53:T81" si="5">IF(S53&gt;0,E53,0)</f>
        <v>0</v>
      </c>
      <c r="Z53" s="86" t="s">
        <v>43</v>
      </c>
    </row>
    <row r="54" spans="1:26" ht="70">
      <c r="A54" s="106">
        <v>3</v>
      </c>
      <c r="B54" s="106" t="s">
        <v>115</v>
      </c>
      <c r="C54" s="108" t="s">
        <v>393</v>
      </c>
      <c r="D54" s="109" t="s">
        <v>69</v>
      </c>
      <c r="E54" s="109"/>
      <c r="F54" s="112" t="s">
        <v>165</v>
      </c>
      <c r="G54" s="8" t="s">
        <v>32</v>
      </c>
      <c r="H54" s="8">
        <v>0</v>
      </c>
      <c r="J54" s="49" t="s">
        <v>395</v>
      </c>
      <c r="K54" s="111"/>
      <c r="L54" s="55"/>
      <c r="M54" s="2">
        <v>1</v>
      </c>
      <c r="N54" s="2" t="s">
        <v>396</v>
      </c>
      <c r="O54" s="111"/>
      <c r="P54" s="49">
        <f t="shared" si="4"/>
        <v>1</v>
      </c>
      <c r="Q54" s="111"/>
      <c r="S54" s="86"/>
      <c r="T54" s="8">
        <f t="shared" si="5"/>
        <v>0</v>
      </c>
      <c r="Z54" s="86"/>
    </row>
    <row r="55" spans="1:26" ht="56">
      <c r="A55" s="106">
        <v>3</v>
      </c>
      <c r="B55" s="106" t="s">
        <v>115</v>
      </c>
      <c r="C55" s="108" t="s">
        <v>393</v>
      </c>
      <c r="D55" s="109" t="s">
        <v>69</v>
      </c>
      <c r="E55" s="109"/>
      <c r="F55" s="112" t="s">
        <v>165</v>
      </c>
      <c r="G55" s="8" t="s">
        <v>34</v>
      </c>
      <c r="H55" s="8">
        <v>0</v>
      </c>
      <c r="J55" s="49" t="s">
        <v>395</v>
      </c>
      <c r="K55" s="111"/>
      <c r="L55" s="55"/>
      <c r="M55" s="2">
        <v>0</v>
      </c>
      <c r="N55" s="2"/>
      <c r="O55" s="111"/>
      <c r="P55" s="49">
        <f t="shared" si="4"/>
        <v>0</v>
      </c>
      <c r="Q55" s="111"/>
      <c r="S55" s="86"/>
      <c r="T55" s="8">
        <f t="shared" si="5"/>
        <v>0</v>
      </c>
      <c r="Z55" s="86"/>
    </row>
    <row r="56" spans="1:26" ht="56">
      <c r="A56" s="106">
        <v>3</v>
      </c>
      <c r="B56" s="106" t="s">
        <v>115</v>
      </c>
      <c r="C56" s="108" t="s">
        <v>393</v>
      </c>
      <c r="D56" s="109" t="s">
        <v>69</v>
      </c>
      <c r="E56" s="109"/>
      <c r="F56" s="112" t="s">
        <v>165</v>
      </c>
      <c r="G56" s="8" t="s">
        <v>35</v>
      </c>
      <c r="H56" s="8">
        <v>0</v>
      </c>
      <c r="J56" s="49" t="s">
        <v>395</v>
      </c>
      <c r="K56" s="111"/>
      <c r="L56" s="55"/>
      <c r="M56" s="2">
        <v>1</v>
      </c>
      <c r="N56" s="2" t="s">
        <v>397</v>
      </c>
      <c r="O56" s="111"/>
      <c r="P56" s="49">
        <f t="shared" si="4"/>
        <v>1</v>
      </c>
      <c r="Q56" s="111"/>
      <c r="S56" s="86"/>
      <c r="T56" s="8">
        <f t="shared" si="5"/>
        <v>0</v>
      </c>
      <c r="Z56" s="86"/>
    </row>
    <row r="57" spans="1:26" ht="84.75" customHeight="1">
      <c r="A57" s="106">
        <v>3</v>
      </c>
      <c r="B57" s="106" t="s">
        <v>115</v>
      </c>
      <c r="C57" s="108" t="s">
        <v>393</v>
      </c>
      <c r="D57" s="109" t="s">
        <v>67</v>
      </c>
      <c r="E57" s="109">
        <v>13</v>
      </c>
      <c r="F57" s="86" t="s">
        <v>123</v>
      </c>
      <c r="G57" s="8" t="s">
        <v>32</v>
      </c>
      <c r="H57" s="8">
        <v>3</v>
      </c>
      <c r="I57" s="31" t="s">
        <v>398</v>
      </c>
      <c r="J57" s="7" t="s">
        <v>399</v>
      </c>
      <c r="K57" s="90">
        <f>COUNTIF(H57:H62,"&gt;0")/COUNT(H57:H62)</f>
        <v>1</v>
      </c>
      <c r="L57" s="6"/>
      <c r="M57" s="7">
        <v>1</v>
      </c>
      <c r="N57" s="7" t="s">
        <v>400</v>
      </c>
      <c r="O57" s="90">
        <f>COUNTIF(M57:M62,"&gt;0")/COUNT(M57:M62)</f>
        <v>1</v>
      </c>
      <c r="P57" s="49">
        <f t="shared" si="4"/>
        <v>1</v>
      </c>
      <c r="Q57" s="90">
        <f>COUNTIF(P57:P62,"&gt;0")/COUNT(P57:P62)</f>
        <v>1</v>
      </c>
      <c r="S57" s="86">
        <v>0</v>
      </c>
      <c r="T57" s="8">
        <f t="shared" si="5"/>
        <v>0</v>
      </c>
      <c r="Z57" s="86"/>
    </row>
    <row r="58" spans="1:26" ht="52">
      <c r="A58" s="106">
        <v>3</v>
      </c>
      <c r="B58" s="106" t="s">
        <v>115</v>
      </c>
      <c r="C58" s="108" t="s">
        <v>393</v>
      </c>
      <c r="D58" s="109" t="s">
        <v>67</v>
      </c>
      <c r="E58" s="109"/>
      <c r="F58" s="86" t="s">
        <v>123</v>
      </c>
      <c r="G58" s="8" t="s">
        <v>33</v>
      </c>
      <c r="H58" s="8">
        <v>1</v>
      </c>
      <c r="I58" s="31" t="s">
        <v>401</v>
      </c>
      <c r="K58" s="90"/>
      <c r="L58" s="6"/>
      <c r="M58" s="8">
        <v>1</v>
      </c>
      <c r="O58" s="90"/>
      <c r="P58" s="49">
        <f t="shared" si="4"/>
        <v>1</v>
      </c>
      <c r="Q58" s="90"/>
      <c r="S58" s="86"/>
      <c r="T58" s="8">
        <f t="shared" si="5"/>
        <v>0</v>
      </c>
      <c r="Z58" s="86"/>
    </row>
    <row r="59" spans="1:26" ht="126">
      <c r="A59" s="106">
        <v>3</v>
      </c>
      <c r="B59" s="106" t="s">
        <v>115</v>
      </c>
      <c r="C59" s="108" t="s">
        <v>393</v>
      </c>
      <c r="D59" s="109" t="s">
        <v>67</v>
      </c>
      <c r="E59" s="109"/>
      <c r="F59" s="86" t="s">
        <v>123</v>
      </c>
      <c r="G59" s="8" t="s">
        <v>34</v>
      </c>
      <c r="H59" s="8">
        <v>1</v>
      </c>
      <c r="I59" s="31" t="s">
        <v>402</v>
      </c>
      <c r="J59" s="7" t="s">
        <v>403</v>
      </c>
      <c r="K59" s="90"/>
      <c r="L59" s="6"/>
      <c r="M59" s="7">
        <v>1</v>
      </c>
      <c r="N59" s="7"/>
      <c r="O59" s="90"/>
      <c r="P59" s="49">
        <f t="shared" si="4"/>
        <v>1</v>
      </c>
      <c r="Q59" s="90"/>
      <c r="S59" s="86"/>
      <c r="T59" s="8">
        <f t="shared" si="5"/>
        <v>0</v>
      </c>
      <c r="Z59" s="86"/>
    </row>
    <row r="60" spans="1:26" ht="84">
      <c r="A60" s="106">
        <v>3</v>
      </c>
      <c r="B60" s="106" t="s">
        <v>115</v>
      </c>
      <c r="C60" s="108" t="s">
        <v>393</v>
      </c>
      <c r="D60" s="109" t="s">
        <v>67</v>
      </c>
      <c r="E60" s="109"/>
      <c r="F60" s="86" t="s">
        <v>123</v>
      </c>
      <c r="G60" s="8" t="s">
        <v>35</v>
      </c>
      <c r="H60" s="8">
        <v>1</v>
      </c>
      <c r="I60" s="31" t="s">
        <v>404</v>
      </c>
      <c r="J60" s="7" t="s">
        <v>405</v>
      </c>
      <c r="K60" s="90"/>
      <c r="L60" s="6"/>
      <c r="M60" s="7">
        <v>1</v>
      </c>
      <c r="N60" s="7"/>
      <c r="O60" s="90"/>
      <c r="P60" s="49">
        <f t="shared" si="4"/>
        <v>1</v>
      </c>
      <c r="Q60" s="90"/>
      <c r="S60" s="86"/>
      <c r="T60" s="8">
        <f t="shared" si="5"/>
        <v>0</v>
      </c>
      <c r="Z60" s="86"/>
    </row>
    <row r="61" spans="1:26" ht="26">
      <c r="A61" s="106">
        <v>3</v>
      </c>
      <c r="B61" s="106" t="s">
        <v>115</v>
      </c>
      <c r="C61" s="108" t="s">
        <v>393</v>
      </c>
      <c r="D61" s="109" t="s">
        <v>67</v>
      </c>
      <c r="E61" s="109"/>
      <c r="F61" s="86" t="s">
        <v>123</v>
      </c>
      <c r="G61" s="8" t="s">
        <v>36</v>
      </c>
      <c r="H61" s="8">
        <v>1</v>
      </c>
      <c r="I61" s="31" t="s">
        <v>406</v>
      </c>
      <c r="K61" s="90"/>
      <c r="L61" s="6"/>
      <c r="M61" s="8">
        <v>1</v>
      </c>
      <c r="O61" s="90"/>
      <c r="P61" s="49">
        <f t="shared" si="4"/>
        <v>1</v>
      </c>
      <c r="Q61" s="90"/>
      <c r="S61" s="86"/>
      <c r="T61" s="8">
        <f t="shared" si="5"/>
        <v>0</v>
      </c>
      <c r="Z61" s="86"/>
    </row>
    <row r="62" spans="1:26" ht="126">
      <c r="A62" s="106">
        <v>3</v>
      </c>
      <c r="B62" s="106" t="s">
        <v>115</v>
      </c>
      <c r="C62" s="108" t="s">
        <v>393</v>
      </c>
      <c r="D62" s="109" t="s">
        <v>67</v>
      </c>
      <c r="E62" s="109"/>
      <c r="F62" s="86" t="s">
        <v>123</v>
      </c>
      <c r="G62" s="8" t="s">
        <v>44</v>
      </c>
      <c r="H62" s="8">
        <v>3</v>
      </c>
      <c r="I62" s="31" t="s">
        <v>407</v>
      </c>
      <c r="J62" s="7" t="s">
        <v>408</v>
      </c>
      <c r="K62" s="90"/>
      <c r="L62" s="6"/>
      <c r="M62" s="7">
        <v>1</v>
      </c>
      <c r="N62" s="7"/>
      <c r="O62" s="90"/>
      <c r="P62" s="49">
        <f t="shared" si="4"/>
        <v>1</v>
      </c>
      <c r="Q62" s="90"/>
      <c r="S62" s="86"/>
      <c r="T62" s="8">
        <f t="shared" si="5"/>
        <v>0</v>
      </c>
      <c r="Z62" s="86"/>
    </row>
    <row r="63" spans="1:26" ht="59.25" customHeight="1">
      <c r="A63" s="106">
        <v>3</v>
      </c>
      <c r="B63" s="106" t="s">
        <v>115</v>
      </c>
      <c r="C63" s="108" t="s">
        <v>393</v>
      </c>
      <c r="D63" s="109" t="s">
        <v>167</v>
      </c>
      <c r="E63" s="109">
        <v>8</v>
      </c>
      <c r="F63" s="86" t="s">
        <v>168</v>
      </c>
      <c r="G63" s="8" t="s">
        <v>32</v>
      </c>
      <c r="H63" s="8">
        <v>2</v>
      </c>
      <c r="I63" s="31" t="s">
        <v>233</v>
      </c>
      <c r="J63" s="7" t="s">
        <v>409</v>
      </c>
      <c r="K63" s="90">
        <f>COUNTIF(H63:H66,"&gt;0")/COUNT(H63:H66)</f>
        <v>0.75</v>
      </c>
      <c r="L63" s="6"/>
      <c r="M63" s="7">
        <v>0</v>
      </c>
      <c r="N63" s="7"/>
      <c r="O63" s="90">
        <f>COUNTIF(M63:M66,"&gt;0")/COUNT(M63:M66)</f>
        <v>0.5</v>
      </c>
      <c r="P63" s="49">
        <f t="shared" si="4"/>
        <v>1</v>
      </c>
      <c r="Q63" s="90">
        <f>COUNTIF(P63:P66,"&gt;0")/COUNT(P63:P66)</f>
        <v>1</v>
      </c>
      <c r="S63" s="86">
        <v>1</v>
      </c>
      <c r="T63" s="8">
        <f t="shared" si="5"/>
        <v>8</v>
      </c>
      <c r="Z63" s="86"/>
    </row>
    <row r="64" spans="1:26" ht="26">
      <c r="A64" s="106">
        <v>3</v>
      </c>
      <c r="B64" s="106" t="s">
        <v>115</v>
      </c>
      <c r="C64" s="108" t="s">
        <v>393</v>
      </c>
      <c r="D64" s="109" t="s">
        <v>167</v>
      </c>
      <c r="E64" s="109"/>
      <c r="F64" s="86" t="s">
        <v>168</v>
      </c>
      <c r="G64" s="8" t="s">
        <v>33</v>
      </c>
      <c r="H64" s="8">
        <v>1</v>
      </c>
      <c r="I64" s="31" t="s">
        <v>410</v>
      </c>
      <c r="K64" s="90"/>
      <c r="L64" s="6"/>
      <c r="M64" s="8">
        <v>0</v>
      </c>
      <c r="O64" s="90"/>
      <c r="P64" s="49">
        <f t="shared" si="4"/>
        <v>1</v>
      </c>
      <c r="Q64" s="90"/>
      <c r="S64" s="86"/>
      <c r="T64" s="8">
        <f t="shared" si="5"/>
        <v>0</v>
      </c>
      <c r="Z64" s="86"/>
    </row>
    <row r="65" spans="1:26">
      <c r="A65" s="106">
        <v>3</v>
      </c>
      <c r="B65" s="106" t="s">
        <v>115</v>
      </c>
      <c r="C65" s="108" t="s">
        <v>393</v>
      </c>
      <c r="D65" s="109" t="s">
        <v>167</v>
      </c>
      <c r="E65" s="109"/>
      <c r="F65" s="86" t="s">
        <v>168</v>
      </c>
      <c r="G65" s="8" t="s">
        <v>34</v>
      </c>
      <c r="H65" s="8">
        <v>0</v>
      </c>
      <c r="J65" s="8" t="s">
        <v>411</v>
      </c>
      <c r="K65" s="90"/>
      <c r="L65" s="6"/>
      <c r="M65" s="8">
        <v>2</v>
      </c>
      <c r="O65" s="90"/>
      <c r="P65" s="49">
        <f t="shared" si="4"/>
        <v>1</v>
      </c>
      <c r="Q65" s="90"/>
      <c r="S65" s="86"/>
      <c r="T65" s="8">
        <f t="shared" si="5"/>
        <v>0</v>
      </c>
      <c r="Z65" s="86"/>
    </row>
    <row r="66" spans="1:26" ht="52">
      <c r="A66" s="106">
        <v>3</v>
      </c>
      <c r="B66" s="106" t="s">
        <v>115</v>
      </c>
      <c r="C66" s="108" t="s">
        <v>393</v>
      </c>
      <c r="D66" s="109" t="s">
        <v>167</v>
      </c>
      <c r="E66" s="109"/>
      <c r="F66" s="86" t="s">
        <v>168</v>
      </c>
      <c r="G66" s="8" t="s">
        <v>35</v>
      </c>
      <c r="H66" s="8">
        <v>1</v>
      </c>
      <c r="I66" s="31" t="s">
        <v>412</v>
      </c>
      <c r="K66" s="90"/>
      <c r="L66" s="6"/>
      <c r="M66" s="8">
        <v>1</v>
      </c>
      <c r="O66" s="90"/>
      <c r="P66" s="49">
        <f t="shared" si="4"/>
        <v>1</v>
      </c>
      <c r="Q66" s="90"/>
      <c r="S66" s="86"/>
      <c r="T66" s="8">
        <f t="shared" si="5"/>
        <v>0</v>
      </c>
      <c r="Z66" s="86"/>
    </row>
    <row r="67" spans="1:26" ht="32.25" customHeight="1">
      <c r="A67" s="106">
        <v>3</v>
      </c>
      <c r="B67" s="106" t="s">
        <v>115</v>
      </c>
      <c r="C67" s="108" t="s">
        <v>393</v>
      </c>
      <c r="D67" s="109" t="s">
        <v>126</v>
      </c>
      <c r="E67" s="109">
        <v>20</v>
      </c>
      <c r="F67" s="110" t="s">
        <v>413</v>
      </c>
      <c r="G67" s="8" t="s">
        <v>32</v>
      </c>
      <c r="H67" s="8">
        <v>0</v>
      </c>
      <c r="K67" s="87">
        <f>COUNTIF(H67:H75,"&gt;0")/COUNT(H67:H75)</f>
        <v>0.33333333333333331</v>
      </c>
      <c r="L67" s="9"/>
      <c r="M67" s="8">
        <v>1</v>
      </c>
      <c r="O67" s="87">
        <f>COUNTIF(M67:M75,"&gt;0")/COUNT(M67:M75)</f>
        <v>0.66666666666666663</v>
      </c>
      <c r="P67" s="49">
        <f t="shared" si="4"/>
        <v>1</v>
      </c>
      <c r="Q67" s="87">
        <f>COUNTIF(P67:P75,"&gt;0")/COUNT(P67:P75)</f>
        <v>0.77777777777777779</v>
      </c>
      <c r="S67" s="86">
        <v>1</v>
      </c>
      <c r="T67" s="8">
        <f t="shared" si="5"/>
        <v>20</v>
      </c>
      <c r="Z67" s="86"/>
    </row>
    <row r="68" spans="1:26">
      <c r="A68" s="106">
        <v>3</v>
      </c>
      <c r="B68" s="106" t="s">
        <v>115</v>
      </c>
      <c r="C68" s="108" t="s">
        <v>393</v>
      </c>
      <c r="D68" s="109" t="s">
        <v>126</v>
      </c>
      <c r="E68" s="109"/>
      <c r="F68" s="110" t="s">
        <v>413</v>
      </c>
      <c r="G68" s="8" t="s">
        <v>33</v>
      </c>
      <c r="H68" s="8">
        <v>0</v>
      </c>
      <c r="K68" s="87"/>
      <c r="L68" s="9"/>
      <c r="M68" s="8">
        <v>1</v>
      </c>
      <c r="O68" s="87"/>
      <c r="P68" s="49">
        <f t="shared" si="4"/>
        <v>1</v>
      </c>
      <c r="Q68" s="87"/>
      <c r="S68" s="86"/>
      <c r="T68" s="8">
        <f t="shared" si="5"/>
        <v>0</v>
      </c>
      <c r="Z68" s="86"/>
    </row>
    <row r="69" spans="1:26">
      <c r="A69" s="106">
        <v>3</v>
      </c>
      <c r="B69" s="106" t="s">
        <v>115</v>
      </c>
      <c r="C69" s="108" t="s">
        <v>393</v>
      </c>
      <c r="D69" s="109" t="s">
        <v>126</v>
      </c>
      <c r="E69" s="109"/>
      <c r="F69" s="110" t="s">
        <v>413</v>
      </c>
      <c r="G69" s="8" t="s">
        <v>34</v>
      </c>
      <c r="H69" s="8">
        <v>0</v>
      </c>
      <c r="K69" s="87"/>
      <c r="L69" s="9"/>
      <c r="M69" s="8">
        <v>0</v>
      </c>
      <c r="O69" s="87"/>
      <c r="P69" s="49">
        <f t="shared" si="4"/>
        <v>0</v>
      </c>
      <c r="Q69" s="87"/>
      <c r="S69" s="86"/>
      <c r="T69" s="8">
        <f t="shared" si="5"/>
        <v>0</v>
      </c>
      <c r="Z69" s="86"/>
    </row>
    <row r="70" spans="1:26">
      <c r="A70" s="106">
        <v>3</v>
      </c>
      <c r="B70" s="106" t="s">
        <v>115</v>
      </c>
      <c r="C70" s="108" t="s">
        <v>393</v>
      </c>
      <c r="D70" s="109" t="s">
        <v>126</v>
      </c>
      <c r="E70" s="109"/>
      <c r="F70" s="110" t="s">
        <v>413</v>
      </c>
      <c r="G70" s="8" t="s">
        <v>35</v>
      </c>
      <c r="H70" s="8">
        <v>0</v>
      </c>
      <c r="K70" s="87"/>
      <c r="L70" s="9"/>
      <c r="M70" s="8">
        <v>0</v>
      </c>
      <c r="O70" s="87"/>
      <c r="P70" s="49">
        <f t="shared" si="4"/>
        <v>0</v>
      </c>
      <c r="Q70" s="87"/>
      <c r="S70" s="86"/>
      <c r="T70" s="8">
        <f t="shared" si="5"/>
        <v>0</v>
      </c>
      <c r="Z70" s="86"/>
    </row>
    <row r="71" spans="1:26">
      <c r="A71" s="106">
        <v>3</v>
      </c>
      <c r="B71" s="106" t="s">
        <v>115</v>
      </c>
      <c r="C71" s="108" t="s">
        <v>393</v>
      </c>
      <c r="D71" s="109" t="s">
        <v>126</v>
      </c>
      <c r="E71" s="109"/>
      <c r="F71" s="110" t="s">
        <v>413</v>
      </c>
      <c r="G71" s="8" t="s">
        <v>36</v>
      </c>
      <c r="H71" s="8">
        <v>0</v>
      </c>
      <c r="K71" s="87"/>
      <c r="L71" s="9"/>
      <c r="M71" s="8">
        <v>1</v>
      </c>
      <c r="O71" s="87"/>
      <c r="P71" s="49">
        <f t="shared" si="4"/>
        <v>1</v>
      </c>
      <c r="Q71" s="87"/>
      <c r="S71" s="86"/>
      <c r="T71" s="8">
        <f t="shared" si="5"/>
        <v>0</v>
      </c>
      <c r="Z71" s="86" t="s">
        <v>23</v>
      </c>
    </row>
    <row r="72" spans="1:26" ht="26">
      <c r="A72" s="106">
        <v>3</v>
      </c>
      <c r="B72" s="106" t="s">
        <v>115</v>
      </c>
      <c r="C72" s="108" t="s">
        <v>393</v>
      </c>
      <c r="D72" s="109" t="s">
        <v>126</v>
      </c>
      <c r="E72" s="109"/>
      <c r="F72" s="110" t="s">
        <v>413</v>
      </c>
      <c r="G72" s="8" t="s">
        <v>44</v>
      </c>
      <c r="H72" s="8">
        <v>1</v>
      </c>
      <c r="I72" s="31" t="s">
        <v>414</v>
      </c>
      <c r="K72" s="87"/>
      <c r="L72" s="9"/>
      <c r="M72" s="8">
        <v>1</v>
      </c>
      <c r="O72" s="87"/>
      <c r="P72" s="49">
        <f t="shared" si="4"/>
        <v>1</v>
      </c>
      <c r="Q72" s="87"/>
      <c r="S72" s="86"/>
      <c r="T72" s="8">
        <f t="shared" si="5"/>
        <v>0</v>
      </c>
      <c r="Z72" s="86"/>
    </row>
    <row r="73" spans="1:26" ht="26">
      <c r="A73" s="106">
        <v>3</v>
      </c>
      <c r="B73" s="106" t="s">
        <v>115</v>
      </c>
      <c r="C73" s="108" t="s">
        <v>393</v>
      </c>
      <c r="D73" s="109" t="s">
        <v>126</v>
      </c>
      <c r="E73" s="109"/>
      <c r="F73" s="110" t="s">
        <v>413</v>
      </c>
      <c r="G73" s="8" t="s">
        <v>45</v>
      </c>
      <c r="H73" s="8">
        <v>1</v>
      </c>
      <c r="I73" s="31" t="s">
        <v>415</v>
      </c>
      <c r="K73" s="87"/>
      <c r="L73" s="9"/>
      <c r="M73" s="8">
        <v>0</v>
      </c>
      <c r="O73" s="87"/>
      <c r="P73" s="49">
        <f t="shared" si="4"/>
        <v>1</v>
      </c>
      <c r="Q73" s="87"/>
      <c r="S73" s="86"/>
      <c r="T73" s="8">
        <f t="shared" si="5"/>
        <v>0</v>
      </c>
      <c r="Z73" s="86"/>
    </row>
    <row r="74" spans="1:26" ht="52">
      <c r="A74" s="106">
        <v>3</v>
      </c>
      <c r="B74" s="106" t="s">
        <v>115</v>
      </c>
      <c r="C74" s="108" t="s">
        <v>393</v>
      </c>
      <c r="D74" s="109" t="s">
        <v>126</v>
      </c>
      <c r="E74" s="109"/>
      <c r="F74" s="110" t="s">
        <v>413</v>
      </c>
      <c r="G74" s="8" t="s">
        <v>46</v>
      </c>
      <c r="H74" s="8">
        <v>1</v>
      </c>
      <c r="I74" s="31" t="s">
        <v>416</v>
      </c>
      <c r="K74" s="87"/>
      <c r="L74" s="9"/>
      <c r="M74" s="8">
        <v>1</v>
      </c>
      <c r="O74" s="87"/>
      <c r="P74" s="49">
        <f t="shared" si="4"/>
        <v>1</v>
      </c>
      <c r="Q74" s="87"/>
      <c r="S74" s="86"/>
      <c r="T74" s="8">
        <f t="shared" si="5"/>
        <v>0</v>
      </c>
      <c r="Z74" s="86"/>
    </row>
    <row r="75" spans="1:26">
      <c r="A75" s="106">
        <v>3</v>
      </c>
      <c r="B75" s="106" t="s">
        <v>115</v>
      </c>
      <c r="C75" s="108" t="s">
        <v>393</v>
      </c>
      <c r="D75" s="109" t="s">
        <v>126</v>
      </c>
      <c r="E75" s="109"/>
      <c r="F75" s="110" t="s">
        <v>413</v>
      </c>
      <c r="G75" s="8" t="s">
        <v>47</v>
      </c>
      <c r="H75" s="8">
        <v>0</v>
      </c>
      <c r="I75" s="31"/>
      <c r="K75" s="87"/>
      <c r="L75" s="9"/>
      <c r="M75" s="8">
        <v>1</v>
      </c>
      <c r="O75" s="87"/>
      <c r="P75" s="49">
        <f t="shared" si="4"/>
        <v>1</v>
      </c>
      <c r="Q75" s="87"/>
      <c r="S75" s="86"/>
      <c r="T75" s="8">
        <f t="shared" si="5"/>
        <v>0</v>
      </c>
      <c r="Z75" s="86"/>
    </row>
    <row r="76" spans="1:26" ht="21.75" customHeight="1">
      <c r="A76" s="106">
        <v>3</v>
      </c>
      <c r="B76" s="106" t="s">
        <v>115</v>
      </c>
      <c r="C76" s="108" t="s">
        <v>393</v>
      </c>
      <c r="D76" s="109" t="s">
        <v>87</v>
      </c>
      <c r="E76" s="109">
        <v>5</v>
      </c>
      <c r="F76" s="105" t="s">
        <v>88</v>
      </c>
      <c r="G76" s="8" t="s">
        <v>32</v>
      </c>
      <c r="H76" s="8">
        <v>1</v>
      </c>
      <c r="I76" s="31" t="s">
        <v>241</v>
      </c>
      <c r="K76" s="87">
        <f>COUNTIF(H76:H78,"&gt;0")/COUNT(H76:H78)</f>
        <v>0.66666666666666663</v>
      </c>
      <c r="L76" s="9"/>
      <c r="M76" s="8">
        <v>1</v>
      </c>
      <c r="O76" s="87">
        <f>COUNTIF(M76:M78,"&gt;0")/COUNT(M76:M78)</f>
        <v>1</v>
      </c>
      <c r="P76" s="49">
        <f t="shared" si="4"/>
        <v>1</v>
      </c>
      <c r="Q76" s="87">
        <f>COUNTIF(P76:P78,"&gt;0")/COUNT(P76:P78)</f>
        <v>1</v>
      </c>
      <c r="S76" s="86">
        <v>1</v>
      </c>
      <c r="T76" s="8">
        <f t="shared" si="5"/>
        <v>5</v>
      </c>
      <c r="Z76" s="86"/>
    </row>
    <row r="77" spans="1:26" ht="26">
      <c r="A77" s="106">
        <v>3</v>
      </c>
      <c r="B77" s="106" t="s">
        <v>115</v>
      </c>
      <c r="C77" s="108" t="s">
        <v>393</v>
      </c>
      <c r="D77" s="109" t="s">
        <v>87</v>
      </c>
      <c r="E77" s="109"/>
      <c r="F77" s="105" t="s">
        <v>88</v>
      </c>
      <c r="G77" s="8" t="s">
        <v>33</v>
      </c>
      <c r="H77" s="8">
        <v>1</v>
      </c>
      <c r="I77" s="54" t="s">
        <v>243</v>
      </c>
      <c r="K77" s="87"/>
      <c r="L77" s="9"/>
      <c r="M77" s="8">
        <v>2</v>
      </c>
      <c r="O77" s="87"/>
      <c r="P77" s="49">
        <f t="shared" si="4"/>
        <v>1</v>
      </c>
      <c r="Q77" s="87"/>
      <c r="S77" s="86"/>
      <c r="T77" s="8">
        <f t="shared" si="5"/>
        <v>0</v>
      </c>
      <c r="Z77" s="86"/>
    </row>
    <row r="78" spans="1:26">
      <c r="A78" s="106">
        <v>3</v>
      </c>
      <c r="B78" s="106" t="s">
        <v>115</v>
      </c>
      <c r="C78" s="108" t="s">
        <v>393</v>
      </c>
      <c r="D78" s="109" t="s">
        <v>87</v>
      </c>
      <c r="E78" s="109"/>
      <c r="F78" s="105" t="s">
        <v>88</v>
      </c>
      <c r="G78" s="8" t="s">
        <v>34</v>
      </c>
      <c r="H78" s="8">
        <v>0</v>
      </c>
      <c r="K78" s="87"/>
      <c r="L78" s="9"/>
      <c r="M78" s="8">
        <v>1</v>
      </c>
      <c r="O78" s="87"/>
      <c r="P78" s="49">
        <f t="shared" si="4"/>
        <v>1</v>
      </c>
      <c r="Q78" s="87"/>
      <c r="S78" s="86"/>
      <c r="T78" s="8">
        <f t="shared" si="5"/>
        <v>0</v>
      </c>
      <c r="Z78" s="86"/>
    </row>
    <row r="79" spans="1:26">
      <c r="A79" s="17"/>
      <c r="B79" s="17"/>
      <c r="C79" s="20"/>
      <c r="D79" s="52" t="s">
        <v>65</v>
      </c>
      <c r="E79" s="52">
        <v>5</v>
      </c>
      <c r="F79" s="33" t="s">
        <v>311</v>
      </c>
      <c r="G79" s="8" t="s">
        <v>32</v>
      </c>
      <c r="H79" s="8">
        <v>0</v>
      </c>
      <c r="K79" s="9"/>
      <c r="L79" s="9"/>
      <c r="M79" s="8">
        <v>1</v>
      </c>
      <c r="O79" s="87">
        <f>COUNTIF(M79:M81,"&gt;0")/COUNT(M79:M81)</f>
        <v>1</v>
      </c>
      <c r="P79" s="49">
        <f t="shared" si="4"/>
        <v>1</v>
      </c>
      <c r="Q79" s="99">
        <f>COUNTIF(P79:P81,"&gt;0")/COUNT(P79:P81)</f>
        <v>1</v>
      </c>
      <c r="S79" s="86">
        <v>1</v>
      </c>
      <c r="T79" s="8">
        <f t="shared" si="5"/>
        <v>5</v>
      </c>
    </row>
    <row r="80" spans="1:26">
      <c r="A80" s="17"/>
      <c r="B80" s="17"/>
      <c r="C80" s="20"/>
      <c r="D80" s="52"/>
      <c r="E80" s="52"/>
      <c r="F80" s="33"/>
      <c r="G80" s="8" t="s">
        <v>33</v>
      </c>
      <c r="H80" s="8">
        <v>0</v>
      </c>
      <c r="K80" s="9"/>
      <c r="L80" s="9"/>
      <c r="M80" s="8">
        <v>1</v>
      </c>
      <c r="O80" s="87"/>
      <c r="P80" s="49">
        <f t="shared" si="4"/>
        <v>1</v>
      </c>
      <c r="Q80" s="99"/>
      <c r="S80" s="86"/>
      <c r="T80" s="8">
        <f t="shared" si="5"/>
        <v>0</v>
      </c>
    </row>
    <row r="81" spans="1:26">
      <c r="A81" s="17"/>
      <c r="B81" s="17"/>
      <c r="C81" s="20"/>
      <c r="D81" s="52"/>
      <c r="E81" s="52"/>
      <c r="F81" s="33"/>
      <c r="G81" s="8" t="s">
        <v>34</v>
      </c>
      <c r="H81" s="8">
        <v>0</v>
      </c>
      <c r="K81" s="9"/>
      <c r="L81" s="9"/>
      <c r="M81" s="8">
        <v>1</v>
      </c>
      <c r="O81" s="87"/>
      <c r="P81" s="49">
        <f t="shared" si="4"/>
        <v>1</v>
      </c>
      <c r="Q81" s="99"/>
      <c r="S81" s="86"/>
      <c r="T81" s="8">
        <f t="shared" si="5"/>
        <v>0</v>
      </c>
    </row>
    <row r="82" spans="1:26">
      <c r="A82" s="17"/>
      <c r="B82" s="17"/>
      <c r="C82" s="20"/>
      <c r="D82" s="52"/>
      <c r="E82" s="52">
        <f>SUM(E53:E81)</f>
        <v>59</v>
      </c>
      <c r="F82" s="33"/>
      <c r="H82" s="17">
        <f>SUM(H53:H78)</f>
        <v>20</v>
      </c>
      <c r="J82" s="17" t="s">
        <v>39</v>
      </c>
      <c r="K82" s="19">
        <f>AVERAGEA(K53:K78)</f>
        <v>0.6</v>
      </c>
      <c r="L82" s="19">
        <f>SUMPRODUCT(K53:K78, E53:E78) / SUM(E53:E78)</f>
        <v>0.57407407407407396</v>
      </c>
      <c r="M82" s="17">
        <f>SUM(M53:M81)</f>
        <v>24</v>
      </c>
      <c r="N82" s="20"/>
      <c r="O82" s="28">
        <f>AVERAGE(O53:O81)</f>
        <v>0.77777777777777768</v>
      </c>
      <c r="P82" s="20"/>
      <c r="Q82" s="28">
        <f>AVERAGE(Q53:Q81)</f>
        <v>0.92129629629629628</v>
      </c>
      <c r="R82" s="17"/>
      <c r="S82" s="17">
        <f>SUM(S53:S81)/COUNTA(S53:S81)</f>
        <v>0.66666666666666663</v>
      </c>
      <c r="T82" s="17">
        <f>SUM(T53:T81)</f>
        <v>38</v>
      </c>
      <c r="U82" s="17">
        <f>SUMPRODUCT(S53:S81, E53:E81) / SUM(E53:E81)</f>
        <v>0.64406779661016944</v>
      </c>
      <c r="V82" s="17">
        <v>20</v>
      </c>
      <c r="W82" s="17">
        <f>E82 -T82</f>
        <v>21</v>
      </c>
      <c r="X82" s="8">
        <v>0</v>
      </c>
      <c r="Y82" s="8">
        <v>0</v>
      </c>
    </row>
    <row r="83" spans="1:26" ht="40.5" customHeight="1">
      <c r="A83" s="106">
        <v>4</v>
      </c>
      <c r="B83" s="106" t="s">
        <v>58</v>
      </c>
      <c r="C83" s="108" t="s">
        <v>417</v>
      </c>
      <c r="D83" s="109" t="s">
        <v>75</v>
      </c>
      <c r="E83" s="109">
        <v>20</v>
      </c>
      <c r="F83" s="86" t="s">
        <v>76</v>
      </c>
      <c r="G83" s="8" t="s">
        <v>32</v>
      </c>
      <c r="H83" s="8">
        <v>1</v>
      </c>
      <c r="I83" s="31" t="s">
        <v>418</v>
      </c>
      <c r="J83" s="7" t="s">
        <v>419</v>
      </c>
      <c r="K83" s="90">
        <f>COUNTIF(H83:H86,"&gt;0")/COUNT(H83:H86)</f>
        <v>1</v>
      </c>
      <c r="L83" s="6"/>
      <c r="M83" s="7">
        <v>0</v>
      </c>
      <c r="N83" s="7"/>
      <c r="O83" s="90">
        <f>COUNTIF(M83:M86,"&gt;0")/COUNT(M83:M86)</f>
        <v>0.75</v>
      </c>
      <c r="P83" s="7">
        <f t="shared" ref="P83:P114" si="6">IF(OR(H83&gt;0, M83&gt;0),1,0)</f>
        <v>1</v>
      </c>
      <c r="Q83" s="90">
        <f>COUNTIF(P83:P86,"&gt;0")/COUNT(P83:P86)</f>
        <v>1</v>
      </c>
      <c r="R83" s="8" t="s">
        <v>420</v>
      </c>
      <c r="S83" s="86">
        <v>1</v>
      </c>
      <c r="T83" s="8">
        <f t="shared" ref="T83:T114" si="7">IF(S83&gt;0,E83,0)</f>
        <v>20</v>
      </c>
      <c r="Z83" s="86" t="s">
        <v>30</v>
      </c>
    </row>
    <row r="84" spans="1:26" ht="58.5" customHeight="1">
      <c r="A84" s="106"/>
      <c r="B84" s="106"/>
      <c r="C84" s="106"/>
      <c r="D84" s="109"/>
      <c r="E84" s="109"/>
      <c r="F84" s="86"/>
      <c r="G84" s="8" t="s">
        <v>33</v>
      </c>
      <c r="H84" s="8">
        <v>2</v>
      </c>
      <c r="I84" s="31" t="s">
        <v>421</v>
      </c>
      <c r="K84" s="90"/>
      <c r="L84" s="6"/>
      <c r="M84" s="8">
        <v>1</v>
      </c>
      <c r="O84" s="90"/>
      <c r="P84" s="7">
        <f t="shared" si="6"/>
        <v>1</v>
      </c>
      <c r="Q84" s="90"/>
      <c r="S84" s="86"/>
      <c r="T84" s="8">
        <f t="shared" si="7"/>
        <v>0</v>
      </c>
      <c r="Z84" s="86"/>
    </row>
    <row r="85" spans="1:26" ht="26">
      <c r="A85" s="106"/>
      <c r="B85" s="106"/>
      <c r="C85" s="106"/>
      <c r="D85" s="109"/>
      <c r="E85" s="109"/>
      <c r="F85" s="86"/>
      <c r="G85" s="8" t="s">
        <v>34</v>
      </c>
      <c r="H85" s="8">
        <v>1</v>
      </c>
      <c r="I85" s="31" t="s">
        <v>422</v>
      </c>
      <c r="K85" s="90"/>
      <c r="L85" s="6"/>
      <c r="M85" s="8">
        <v>1</v>
      </c>
      <c r="O85" s="90"/>
      <c r="P85" s="7">
        <f t="shared" si="6"/>
        <v>1</v>
      </c>
      <c r="Q85" s="90"/>
      <c r="S85" s="86"/>
      <c r="T85" s="8">
        <f t="shared" si="7"/>
        <v>0</v>
      </c>
      <c r="Z85" s="86"/>
    </row>
    <row r="86" spans="1:26">
      <c r="A86" s="106"/>
      <c r="B86" s="106"/>
      <c r="C86" s="108"/>
      <c r="D86" s="109"/>
      <c r="E86" s="109"/>
      <c r="F86" s="86"/>
      <c r="G86" s="8" t="s">
        <v>35</v>
      </c>
      <c r="H86" s="8">
        <v>1</v>
      </c>
      <c r="I86" s="33" t="s">
        <v>423</v>
      </c>
      <c r="K86" s="90"/>
      <c r="L86" s="6"/>
      <c r="M86" s="8">
        <v>2</v>
      </c>
      <c r="O86" s="90"/>
      <c r="P86" s="7">
        <f t="shared" si="6"/>
        <v>1</v>
      </c>
      <c r="Q86" s="90"/>
      <c r="S86" s="86"/>
      <c r="T86" s="8">
        <f t="shared" si="7"/>
        <v>0</v>
      </c>
      <c r="Z86" s="86"/>
    </row>
    <row r="87" spans="1:26" ht="70">
      <c r="A87" s="106"/>
      <c r="B87" s="106"/>
      <c r="C87" s="108"/>
      <c r="D87" s="106" t="s">
        <v>63</v>
      </c>
      <c r="E87" s="106">
        <v>13</v>
      </c>
      <c r="F87" s="7" t="s">
        <v>162</v>
      </c>
      <c r="G87" s="8" t="s">
        <v>32</v>
      </c>
      <c r="H87" s="8">
        <v>0</v>
      </c>
      <c r="J87" s="7" t="s">
        <v>424</v>
      </c>
      <c r="K87" s="90">
        <f>COUNTIF(H87:H92,"&gt;0")/COUNT(H87:H92)</f>
        <v>0.33333333333333331</v>
      </c>
      <c r="L87" s="6"/>
      <c r="M87" s="7">
        <v>0</v>
      </c>
      <c r="N87" s="7"/>
      <c r="O87" s="90">
        <f>COUNTIF(M87:M92,"&gt;0")/COUNT(M87:M92)</f>
        <v>0.33333333333333331</v>
      </c>
      <c r="P87" s="7">
        <f t="shared" si="6"/>
        <v>0</v>
      </c>
      <c r="Q87" s="90">
        <f>COUNTIF(P87:P92,"&gt;0")/COUNT(P87:P92)</f>
        <v>0.33333333333333331</v>
      </c>
      <c r="S87" s="86">
        <v>1</v>
      </c>
      <c r="T87" s="8">
        <f t="shared" si="7"/>
        <v>13</v>
      </c>
      <c r="Z87" s="86"/>
    </row>
    <row r="88" spans="1:26" ht="99" customHeight="1">
      <c r="A88" s="106"/>
      <c r="B88" s="106"/>
      <c r="C88" s="108"/>
      <c r="D88" s="106"/>
      <c r="E88" s="106"/>
      <c r="G88" s="8" t="s">
        <v>33</v>
      </c>
      <c r="H88" s="8">
        <v>5</v>
      </c>
      <c r="I88" s="31" t="s">
        <v>425</v>
      </c>
      <c r="K88" s="90"/>
      <c r="L88" s="6"/>
      <c r="M88" s="8">
        <v>7</v>
      </c>
      <c r="O88" s="90"/>
      <c r="P88" s="7">
        <f t="shared" si="6"/>
        <v>1</v>
      </c>
      <c r="Q88" s="90"/>
      <c r="S88" s="86"/>
      <c r="T88" s="8">
        <f t="shared" si="7"/>
        <v>0</v>
      </c>
      <c r="Z88" s="86"/>
    </row>
    <row r="89" spans="1:26" ht="99" customHeight="1">
      <c r="A89" s="106"/>
      <c r="B89" s="106"/>
      <c r="C89" s="108"/>
      <c r="D89" s="106"/>
      <c r="E89" s="106"/>
      <c r="G89" s="8" t="s">
        <v>34</v>
      </c>
      <c r="H89" s="8">
        <v>0</v>
      </c>
      <c r="I89" s="31"/>
      <c r="K89" s="90"/>
      <c r="L89" s="6"/>
      <c r="M89" s="8">
        <v>0</v>
      </c>
      <c r="O89" s="90"/>
      <c r="P89" s="7">
        <f t="shared" si="6"/>
        <v>0</v>
      </c>
      <c r="Q89" s="90"/>
      <c r="S89" s="86"/>
      <c r="T89" s="8">
        <f t="shared" si="7"/>
        <v>0</v>
      </c>
      <c r="Z89" s="86"/>
    </row>
    <row r="90" spans="1:26" ht="196">
      <c r="A90" s="106"/>
      <c r="B90" s="106"/>
      <c r="C90" s="108"/>
      <c r="D90" s="106"/>
      <c r="E90" s="106"/>
      <c r="G90" s="8" t="s">
        <v>35</v>
      </c>
      <c r="H90" s="8">
        <v>2</v>
      </c>
      <c r="I90" s="31" t="s">
        <v>426</v>
      </c>
      <c r="J90" s="7" t="s">
        <v>427</v>
      </c>
      <c r="K90" s="90"/>
      <c r="L90" s="6"/>
      <c r="M90" s="7">
        <v>4</v>
      </c>
      <c r="N90" s="7"/>
      <c r="O90" s="90"/>
      <c r="P90" s="7">
        <f t="shared" si="6"/>
        <v>1</v>
      </c>
      <c r="Q90" s="90"/>
      <c r="S90" s="86"/>
      <c r="T90" s="8">
        <f t="shared" si="7"/>
        <v>0</v>
      </c>
      <c r="Z90" s="86"/>
    </row>
    <row r="91" spans="1:26">
      <c r="A91" s="106"/>
      <c r="B91" s="106"/>
      <c r="C91" s="108"/>
      <c r="D91" s="106"/>
      <c r="E91" s="106"/>
      <c r="G91" s="8" t="s">
        <v>36</v>
      </c>
      <c r="H91" s="8">
        <v>0</v>
      </c>
      <c r="I91" s="31"/>
      <c r="J91" s="7"/>
      <c r="K91" s="90"/>
      <c r="L91" s="6"/>
      <c r="M91" s="7">
        <v>0</v>
      </c>
      <c r="N91" s="7"/>
      <c r="O91" s="90"/>
      <c r="P91" s="7">
        <f t="shared" si="6"/>
        <v>0</v>
      </c>
      <c r="Q91" s="90"/>
      <c r="S91" s="86"/>
      <c r="T91" s="8">
        <f t="shared" si="7"/>
        <v>0</v>
      </c>
      <c r="Z91" s="86"/>
    </row>
    <row r="92" spans="1:26">
      <c r="A92" s="106"/>
      <c r="B92" s="106"/>
      <c r="C92" s="108"/>
      <c r="D92" s="106"/>
      <c r="E92" s="106"/>
      <c r="G92" s="8" t="s">
        <v>44</v>
      </c>
      <c r="H92" s="8">
        <v>0</v>
      </c>
      <c r="I92" s="31"/>
      <c r="J92" s="7"/>
      <c r="K92" s="90"/>
      <c r="L92" s="6"/>
      <c r="M92" s="7">
        <v>0</v>
      </c>
      <c r="N92" s="7"/>
      <c r="O92" s="90"/>
      <c r="P92" s="7">
        <f t="shared" si="6"/>
        <v>0</v>
      </c>
      <c r="Q92" s="90"/>
      <c r="S92" s="86"/>
      <c r="T92" s="8">
        <f t="shared" si="7"/>
        <v>0</v>
      </c>
      <c r="Z92" s="86"/>
    </row>
    <row r="93" spans="1:26">
      <c r="A93" s="106"/>
      <c r="B93" s="106"/>
      <c r="C93" s="108"/>
      <c r="D93" s="106" t="s">
        <v>71</v>
      </c>
      <c r="E93" s="106">
        <v>8</v>
      </c>
      <c r="G93" s="8" t="s">
        <v>32</v>
      </c>
      <c r="H93" s="8">
        <v>0</v>
      </c>
      <c r="K93" s="87">
        <f>COUNTIF(H93:H97,"&gt;0")/COUNT(H93:H97)</f>
        <v>0</v>
      </c>
      <c r="L93" s="9"/>
      <c r="M93" s="8">
        <v>1</v>
      </c>
      <c r="O93" s="87">
        <f>COUNTIF(M93:M97,"&gt;0")/COUNT(M93:M97)</f>
        <v>1</v>
      </c>
      <c r="P93" s="7">
        <f t="shared" si="6"/>
        <v>1</v>
      </c>
      <c r="Q93" s="87">
        <f>COUNTIF(P93:P97,"&gt;0")/COUNT(P93:P97)</f>
        <v>1</v>
      </c>
      <c r="S93" s="86">
        <v>0</v>
      </c>
      <c r="T93" s="8">
        <f t="shared" si="7"/>
        <v>0</v>
      </c>
      <c r="Z93" s="86"/>
    </row>
    <row r="94" spans="1:26">
      <c r="A94" s="106"/>
      <c r="B94" s="106"/>
      <c r="C94" s="108"/>
      <c r="D94" s="106"/>
      <c r="E94" s="106"/>
      <c r="G94" s="8" t="s">
        <v>33</v>
      </c>
      <c r="H94" s="8">
        <v>0</v>
      </c>
      <c r="K94" s="87"/>
      <c r="L94" s="9"/>
      <c r="M94" s="8">
        <v>1</v>
      </c>
      <c r="O94" s="87"/>
      <c r="P94" s="7">
        <f t="shared" si="6"/>
        <v>1</v>
      </c>
      <c r="Q94" s="87"/>
      <c r="S94" s="86"/>
      <c r="T94" s="8">
        <f t="shared" si="7"/>
        <v>0</v>
      </c>
      <c r="Z94" s="86"/>
    </row>
    <row r="95" spans="1:26">
      <c r="A95" s="106"/>
      <c r="B95" s="106"/>
      <c r="C95" s="108"/>
      <c r="D95" s="106"/>
      <c r="E95" s="106"/>
      <c r="G95" s="8" t="s">
        <v>34</v>
      </c>
      <c r="H95" s="8">
        <v>0</v>
      </c>
      <c r="K95" s="87"/>
      <c r="L95" s="9"/>
      <c r="M95" s="8">
        <v>1</v>
      </c>
      <c r="O95" s="87"/>
      <c r="P95" s="7">
        <f t="shared" si="6"/>
        <v>1</v>
      </c>
      <c r="Q95" s="87"/>
      <c r="S95" s="86"/>
      <c r="T95" s="8">
        <f t="shared" si="7"/>
        <v>0</v>
      </c>
      <c r="Z95" s="86"/>
    </row>
    <row r="96" spans="1:26">
      <c r="A96" s="106"/>
      <c r="B96" s="106"/>
      <c r="C96" s="108"/>
      <c r="D96" s="106"/>
      <c r="E96" s="106"/>
      <c r="G96" s="8" t="s">
        <v>35</v>
      </c>
      <c r="H96" s="8">
        <v>0</v>
      </c>
      <c r="K96" s="87"/>
      <c r="L96" s="9"/>
      <c r="M96" s="8">
        <v>1</v>
      </c>
      <c r="O96" s="87"/>
      <c r="P96" s="7">
        <f t="shared" si="6"/>
        <v>1</v>
      </c>
      <c r="Q96" s="87"/>
      <c r="S96" s="86"/>
      <c r="T96" s="8">
        <f t="shared" si="7"/>
        <v>0</v>
      </c>
      <c r="Z96" s="86"/>
    </row>
    <row r="97" spans="1:26">
      <c r="A97" s="106"/>
      <c r="B97" s="106"/>
      <c r="C97" s="108"/>
      <c r="D97" s="106"/>
      <c r="E97" s="106"/>
      <c r="G97" s="8" t="s">
        <v>36</v>
      </c>
      <c r="H97" s="8">
        <v>0</v>
      </c>
      <c r="K97" s="87"/>
      <c r="L97" s="9"/>
      <c r="M97" s="8">
        <v>1</v>
      </c>
      <c r="O97" s="87"/>
      <c r="P97" s="7">
        <f t="shared" si="6"/>
        <v>1</v>
      </c>
      <c r="Q97" s="87"/>
      <c r="S97" s="86"/>
      <c r="T97" s="8">
        <f t="shared" si="7"/>
        <v>0</v>
      </c>
      <c r="Z97" s="86"/>
    </row>
    <row r="98" spans="1:26" ht="56">
      <c r="A98" s="106"/>
      <c r="B98" s="106"/>
      <c r="C98" s="108"/>
      <c r="D98" s="17" t="s">
        <v>167</v>
      </c>
      <c r="E98" s="17">
        <v>13</v>
      </c>
      <c r="F98" s="7" t="s">
        <v>428</v>
      </c>
      <c r="H98" s="8">
        <v>0</v>
      </c>
      <c r="J98" s="7"/>
      <c r="K98" s="6">
        <f>COUNTIF(H98:H98,"&gt;0")/COUNT(H98:H98)</f>
        <v>0</v>
      </c>
      <c r="L98" s="6"/>
      <c r="M98" s="7">
        <v>0</v>
      </c>
      <c r="N98" s="7"/>
      <c r="O98" s="6">
        <v>0</v>
      </c>
      <c r="P98" s="7">
        <f t="shared" si="6"/>
        <v>0</v>
      </c>
      <c r="Q98" s="6">
        <v>0</v>
      </c>
      <c r="S98" s="8">
        <v>1</v>
      </c>
      <c r="T98" s="8">
        <f t="shared" si="7"/>
        <v>13</v>
      </c>
      <c r="Z98" s="86"/>
    </row>
    <row r="99" spans="1:26" ht="39">
      <c r="A99" s="106"/>
      <c r="B99" s="106"/>
      <c r="C99" s="108"/>
      <c r="D99" s="106" t="s">
        <v>89</v>
      </c>
      <c r="E99" s="106">
        <v>13</v>
      </c>
      <c r="F99" s="86" t="s">
        <v>137</v>
      </c>
      <c r="G99" s="8" t="s">
        <v>32</v>
      </c>
      <c r="H99" s="8">
        <v>1</v>
      </c>
      <c r="I99" s="31" t="s">
        <v>429</v>
      </c>
      <c r="K99" s="87">
        <f>COUNTIF(H99:H104,"&gt;0")/COUNT(H99:H104)</f>
        <v>1</v>
      </c>
      <c r="L99" s="9"/>
      <c r="M99" s="8">
        <v>0</v>
      </c>
      <c r="O99" s="87">
        <f>COUNTIF(M99:M104,"&gt;0")/COUNT(M99:M104)</f>
        <v>0.33333333333333331</v>
      </c>
      <c r="P99" s="7">
        <f t="shared" si="6"/>
        <v>1</v>
      </c>
      <c r="Q99" s="87">
        <f>COUNTIF(P99:P104,"&gt;0")/COUNT(P99:P104)</f>
        <v>1</v>
      </c>
      <c r="S99" s="86">
        <v>0</v>
      </c>
      <c r="T99" s="8">
        <f t="shared" si="7"/>
        <v>0</v>
      </c>
      <c r="Z99" s="86"/>
    </row>
    <row r="100" spans="1:26" ht="26">
      <c r="A100" s="106"/>
      <c r="B100" s="106"/>
      <c r="C100" s="108"/>
      <c r="D100" s="106"/>
      <c r="E100" s="106"/>
      <c r="F100" s="86"/>
      <c r="G100" s="8" t="s">
        <v>33</v>
      </c>
      <c r="H100" s="8">
        <v>1</v>
      </c>
      <c r="I100" s="31" t="s">
        <v>430</v>
      </c>
      <c r="K100" s="87"/>
      <c r="L100" s="9"/>
      <c r="M100" s="8">
        <v>0</v>
      </c>
      <c r="O100" s="87"/>
      <c r="P100" s="7">
        <f t="shared" si="6"/>
        <v>1</v>
      </c>
      <c r="Q100" s="87"/>
      <c r="S100" s="86"/>
      <c r="T100" s="8">
        <f t="shared" si="7"/>
        <v>0</v>
      </c>
      <c r="Z100" s="86"/>
    </row>
    <row r="101" spans="1:26" ht="70">
      <c r="A101" s="106"/>
      <c r="B101" s="106"/>
      <c r="C101" s="108"/>
      <c r="D101" s="106"/>
      <c r="E101" s="106"/>
      <c r="F101" s="86"/>
      <c r="G101" s="8" t="s">
        <v>34</v>
      </c>
      <c r="H101" s="8">
        <v>1</v>
      </c>
      <c r="I101" s="31" t="s">
        <v>431</v>
      </c>
      <c r="J101" s="7" t="s">
        <v>432</v>
      </c>
      <c r="K101" s="87"/>
      <c r="L101" s="9"/>
      <c r="M101" s="7">
        <v>3</v>
      </c>
      <c r="N101" s="7" t="s">
        <v>433</v>
      </c>
      <c r="O101" s="87"/>
      <c r="P101" s="7">
        <f t="shared" si="6"/>
        <v>1</v>
      </c>
      <c r="Q101" s="87"/>
      <c r="S101" s="86"/>
      <c r="T101" s="8">
        <f t="shared" si="7"/>
        <v>0</v>
      </c>
      <c r="Z101" s="86"/>
    </row>
    <row r="102" spans="1:26" ht="39">
      <c r="A102" s="106"/>
      <c r="B102" s="106"/>
      <c r="C102" s="108"/>
      <c r="D102" s="106"/>
      <c r="E102" s="106"/>
      <c r="F102" s="86"/>
      <c r="G102" s="8" t="s">
        <v>35</v>
      </c>
      <c r="H102" s="8">
        <v>1</v>
      </c>
      <c r="I102" s="31" t="s">
        <v>434</v>
      </c>
      <c r="K102" s="87"/>
      <c r="L102" s="9"/>
      <c r="M102" s="8">
        <v>2</v>
      </c>
      <c r="O102" s="87"/>
      <c r="P102" s="7">
        <f t="shared" si="6"/>
        <v>1</v>
      </c>
      <c r="Q102" s="87"/>
      <c r="S102" s="86"/>
      <c r="T102" s="8">
        <f t="shared" si="7"/>
        <v>0</v>
      </c>
      <c r="Z102" s="86"/>
    </row>
    <row r="103" spans="1:26" ht="39">
      <c r="A103" s="106"/>
      <c r="B103" s="106"/>
      <c r="C103" s="108"/>
      <c r="D103" s="106"/>
      <c r="E103" s="106"/>
      <c r="F103" s="86"/>
      <c r="G103" s="8" t="s">
        <v>36</v>
      </c>
      <c r="H103" s="8">
        <v>1</v>
      </c>
      <c r="I103" s="31" t="s">
        <v>435</v>
      </c>
      <c r="K103" s="87"/>
      <c r="L103" s="9"/>
      <c r="M103" s="8">
        <v>0</v>
      </c>
      <c r="O103" s="87"/>
      <c r="P103" s="7">
        <f t="shared" si="6"/>
        <v>1</v>
      </c>
      <c r="Q103" s="87"/>
      <c r="S103" s="86"/>
      <c r="T103" s="8">
        <f t="shared" si="7"/>
        <v>0</v>
      </c>
      <c r="Z103" s="86"/>
    </row>
    <row r="104" spans="1:26" ht="154">
      <c r="A104" s="106"/>
      <c r="B104" s="106"/>
      <c r="C104" s="108"/>
      <c r="D104" s="106"/>
      <c r="E104" s="106"/>
      <c r="F104" s="86"/>
      <c r="G104" s="8" t="s">
        <v>44</v>
      </c>
      <c r="H104" s="8">
        <v>2</v>
      </c>
      <c r="I104" s="31" t="s">
        <v>436</v>
      </c>
      <c r="J104" s="7" t="s">
        <v>437</v>
      </c>
      <c r="K104" s="87"/>
      <c r="L104" s="9"/>
      <c r="M104" s="7">
        <v>0</v>
      </c>
      <c r="N104" s="7"/>
      <c r="O104" s="87"/>
      <c r="P104" s="7">
        <f t="shared" si="6"/>
        <v>1</v>
      </c>
      <c r="Q104" s="87"/>
      <c r="S104" s="86"/>
      <c r="T104" s="8">
        <f t="shared" si="7"/>
        <v>0</v>
      </c>
      <c r="Z104" s="86"/>
    </row>
    <row r="105" spans="1:26" ht="26">
      <c r="A105" s="106"/>
      <c r="B105" s="106"/>
      <c r="C105" s="108"/>
      <c r="D105" s="106" t="s">
        <v>91</v>
      </c>
      <c r="E105" s="106">
        <v>8</v>
      </c>
      <c r="F105" s="86" t="s">
        <v>170</v>
      </c>
      <c r="G105" s="8" t="s">
        <v>32</v>
      </c>
      <c r="H105" s="8">
        <v>1</v>
      </c>
      <c r="I105" s="31" t="s">
        <v>438</v>
      </c>
      <c r="K105" s="87">
        <f>COUNTIF(H105:H108,"&gt;0")/COUNT(H105:H108)</f>
        <v>0.5</v>
      </c>
      <c r="L105" s="9"/>
      <c r="M105" s="8">
        <v>0</v>
      </c>
      <c r="O105" s="87">
        <f>COUNTIF(M105:M108,"&gt;0")/COUNT(M105:M108)</f>
        <v>0.25</v>
      </c>
      <c r="P105" s="7">
        <f t="shared" si="6"/>
        <v>1</v>
      </c>
      <c r="Q105" s="87">
        <f>COUNTIF(P105:P108,"&gt;0")/COUNT(P105:P108)</f>
        <v>0.75</v>
      </c>
      <c r="S105" s="86">
        <v>1</v>
      </c>
      <c r="T105" s="8">
        <f t="shared" si="7"/>
        <v>8</v>
      </c>
      <c r="Z105" s="86"/>
    </row>
    <row r="106" spans="1:26" ht="42">
      <c r="A106" s="106"/>
      <c r="B106" s="106"/>
      <c r="C106" s="108"/>
      <c r="D106" s="106"/>
      <c r="E106" s="106"/>
      <c r="F106" s="86"/>
      <c r="G106" s="8" t="s">
        <v>33</v>
      </c>
      <c r="H106" s="8">
        <v>2</v>
      </c>
      <c r="I106" s="31" t="s">
        <v>439</v>
      </c>
      <c r="J106" s="7" t="s">
        <v>440</v>
      </c>
      <c r="K106" s="87"/>
      <c r="L106" s="9"/>
      <c r="M106" s="7">
        <v>0</v>
      </c>
      <c r="N106" s="7"/>
      <c r="O106" s="87"/>
      <c r="P106" s="7">
        <f t="shared" si="6"/>
        <v>1</v>
      </c>
      <c r="Q106" s="87"/>
      <c r="S106" s="86"/>
      <c r="T106" s="8">
        <f t="shared" si="7"/>
        <v>0</v>
      </c>
      <c r="Z106" s="86"/>
    </row>
    <row r="107" spans="1:26">
      <c r="A107" s="106"/>
      <c r="B107" s="106"/>
      <c r="C107" s="108"/>
      <c r="D107" s="106"/>
      <c r="E107" s="106"/>
      <c r="G107" s="8" t="s">
        <v>34</v>
      </c>
      <c r="H107" s="8">
        <v>0</v>
      </c>
      <c r="I107" s="31"/>
      <c r="J107" s="7"/>
      <c r="K107" s="87"/>
      <c r="L107" s="9"/>
      <c r="M107" s="7">
        <v>1</v>
      </c>
      <c r="N107" s="7"/>
      <c r="O107" s="87"/>
      <c r="P107" s="7">
        <f t="shared" si="6"/>
        <v>1</v>
      </c>
      <c r="Q107" s="87"/>
      <c r="S107" s="86"/>
      <c r="T107" s="8">
        <f t="shared" si="7"/>
        <v>0</v>
      </c>
      <c r="Z107" s="86"/>
    </row>
    <row r="108" spans="1:26">
      <c r="A108" s="106"/>
      <c r="B108" s="106"/>
      <c r="C108" s="108"/>
      <c r="D108" s="106"/>
      <c r="E108" s="106"/>
      <c r="G108" s="8" t="s">
        <v>35</v>
      </c>
      <c r="H108" s="8">
        <v>0</v>
      </c>
      <c r="I108" s="31"/>
      <c r="J108" s="7"/>
      <c r="K108" s="87"/>
      <c r="L108" s="9"/>
      <c r="M108" s="7">
        <v>0</v>
      </c>
      <c r="N108" s="7"/>
      <c r="O108" s="87"/>
      <c r="P108" s="7">
        <f t="shared" si="6"/>
        <v>0</v>
      </c>
      <c r="Q108" s="87"/>
      <c r="S108" s="86"/>
      <c r="T108" s="8">
        <f t="shared" si="7"/>
        <v>0</v>
      </c>
      <c r="Z108" s="86"/>
    </row>
    <row r="109" spans="1:26" ht="53.25" customHeight="1">
      <c r="A109" s="106"/>
      <c r="B109" s="106"/>
      <c r="C109" s="108"/>
      <c r="D109" s="106" t="s">
        <v>84</v>
      </c>
      <c r="E109" s="106">
        <v>13</v>
      </c>
      <c r="F109" s="88" t="s">
        <v>85</v>
      </c>
      <c r="G109" s="8" t="s">
        <v>32</v>
      </c>
      <c r="H109" s="8">
        <v>1</v>
      </c>
      <c r="I109" s="31" t="s">
        <v>441</v>
      </c>
      <c r="K109" s="87">
        <f>COUNTIF(H109:H114,"&gt;0")/COUNT(H109:H114)</f>
        <v>0.83333333333333337</v>
      </c>
      <c r="L109" s="9"/>
      <c r="M109" s="8">
        <v>0</v>
      </c>
      <c r="O109" s="87">
        <f>COUNTIF(M109:M114,"&gt;0")/COUNT(M109:M114)</f>
        <v>0.16666666666666666</v>
      </c>
      <c r="P109" s="7">
        <f t="shared" si="6"/>
        <v>1</v>
      </c>
      <c r="Q109" s="87">
        <f>COUNTIF(P109:P114,"&gt;0")/COUNT(P109:P114)</f>
        <v>0.83333333333333337</v>
      </c>
      <c r="S109" s="86">
        <v>1</v>
      </c>
      <c r="T109" s="8">
        <f t="shared" si="7"/>
        <v>13</v>
      </c>
      <c r="Z109" s="86"/>
    </row>
    <row r="110" spans="1:26" ht="26">
      <c r="A110" s="106"/>
      <c r="B110" s="106"/>
      <c r="C110" s="108"/>
      <c r="D110" s="106"/>
      <c r="E110" s="106"/>
      <c r="F110" s="88"/>
      <c r="G110" s="8" t="s">
        <v>33</v>
      </c>
      <c r="H110" s="8">
        <v>1</v>
      </c>
      <c r="I110" s="31" t="s">
        <v>442</v>
      </c>
      <c r="K110" s="87"/>
      <c r="L110" s="9"/>
      <c r="M110" s="8">
        <v>0</v>
      </c>
      <c r="O110" s="87"/>
      <c r="P110" s="7">
        <f t="shared" si="6"/>
        <v>1</v>
      </c>
      <c r="Q110" s="87"/>
      <c r="S110" s="86"/>
      <c r="T110" s="8">
        <f t="shared" si="7"/>
        <v>0</v>
      </c>
      <c r="Z110" s="86"/>
    </row>
    <row r="111" spans="1:26" ht="39">
      <c r="A111" s="106"/>
      <c r="B111" s="106"/>
      <c r="C111" s="108"/>
      <c r="D111" s="106"/>
      <c r="E111" s="106"/>
      <c r="F111" s="88"/>
      <c r="G111" s="8" t="s">
        <v>34</v>
      </c>
      <c r="H111" s="8">
        <v>1</v>
      </c>
      <c r="I111" s="31" t="s">
        <v>443</v>
      </c>
      <c r="K111" s="87"/>
      <c r="L111" s="9"/>
      <c r="M111" s="8">
        <v>0</v>
      </c>
      <c r="O111" s="87"/>
      <c r="P111" s="7">
        <f t="shared" si="6"/>
        <v>1</v>
      </c>
      <c r="Q111" s="87"/>
      <c r="S111" s="86"/>
      <c r="T111" s="8">
        <f t="shared" si="7"/>
        <v>0</v>
      </c>
      <c r="Z111" s="86"/>
    </row>
    <row r="112" spans="1:26">
      <c r="A112" s="106"/>
      <c r="B112" s="106"/>
      <c r="C112" s="108"/>
      <c r="D112" s="106"/>
      <c r="E112" s="106"/>
      <c r="F112" s="88"/>
      <c r="G112" s="8" t="s">
        <v>35</v>
      </c>
      <c r="H112" s="8">
        <v>0</v>
      </c>
      <c r="J112" s="8" t="s">
        <v>444</v>
      </c>
      <c r="K112" s="87"/>
      <c r="L112" s="9"/>
      <c r="M112" s="8">
        <v>0</v>
      </c>
      <c r="O112" s="87"/>
      <c r="P112" s="7">
        <f t="shared" si="6"/>
        <v>0</v>
      </c>
      <c r="Q112" s="87"/>
      <c r="S112" s="86"/>
      <c r="T112" s="8">
        <f t="shared" si="7"/>
        <v>0</v>
      </c>
      <c r="Z112" s="86"/>
    </row>
    <row r="113" spans="1:26" ht="65">
      <c r="A113" s="106"/>
      <c r="B113" s="106"/>
      <c r="C113" s="108"/>
      <c r="D113" s="106"/>
      <c r="E113" s="106"/>
      <c r="F113" s="88"/>
      <c r="G113" s="8" t="s">
        <v>36</v>
      </c>
      <c r="H113" s="8">
        <v>1</v>
      </c>
      <c r="I113" s="31" t="s">
        <v>445</v>
      </c>
      <c r="K113" s="87"/>
      <c r="L113" s="9"/>
      <c r="M113" s="8">
        <v>0</v>
      </c>
      <c r="O113" s="87"/>
      <c r="P113" s="7">
        <f t="shared" si="6"/>
        <v>1</v>
      </c>
      <c r="Q113" s="87"/>
      <c r="S113" s="86"/>
      <c r="T113" s="8">
        <f t="shared" si="7"/>
        <v>0</v>
      </c>
      <c r="Z113" s="86"/>
    </row>
    <row r="114" spans="1:26" ht="84">
      <c r="A114" s="106"/>
      <c r="B114" s="106"/>
      <c r="C114" s="108"/>
      <c r="D114" s="106"/>
      <c r="E114" s="106"/>
      <c r="F114" s="88"/>
      <c r="G114" s="8" t="s">
        <v>44</v>
      </c>
      <c r="H114" s="8">
        <v>1</v>
      </c>
      <c r="I114" s="31" t="s">
        <v>446</v>
      </c>
      <c r="J114" s="7" t="s">
        <v>447</v>
      </c>
      <c r="K114" s="87"/>
      <c r="L114" s="9"/>
      <c r="M114" s="8">
        <v>1</v>
      </c>
      <c r="N114" s="8" t="s">
        <v>448</v>
      </c>
      <c r="O114" s="87"/>
      <c r="P114" s="7">
        <f t="shared" si="6"/>
        <v>1</v>
      </c>
      <c r="Q114" s="87"/>
      <c r="S114" s="86"/>
      <c r="T114" s="8">
        <f t="shared" si="7"/>
        <v>0</v>
      </c>
      <c r="Z114" s="86"/>
    </row>
    <row r="115" spans="1:26" ht="39">
      <c r="A115" s="106"/>
      <c r="B115" s="106"/>
      <c r="C115" s="108"/>
      <c r="D115" s="106" t="s">
        <v>171</v>
      </c>
      <c r="E115" s="106">
        <v>5</v>
      </c>
      <c r="F115" s="105" t="s">
        <v>449</v>
      </c>
      <c r="G115" s="8" t="s">
        <v>32</v>
      </c>
      <c r="H115" s="8">
        <v>1</v>
      </c>
      <c r="I115" s="31" t="s">
        <v>450</v>
      </c>
      <c r="K115" s="87">
        <f>COUNTIF(H115:H118,"&gt;0")/COUNT(H115:H118)</f>
        <v>0.75</v>
      </c>
      <c r="L115" s="9"/>
      <c r="M115" s="8">
        <v>2</v>
      </c>
      <c r="O115" s="87">
        <f>COUNTIF(M115:M118,"&gt;0")/COUNT(M115:M118)</f>
        <v>0.5</v>
      </c>
      <c r="P115" s="7">
        <f t="shared" ref="P115:P146" si="8">IF(OR(H115&gt;0, M115&gt;0),1,0)</f>
        <v>1</v>
      </c>
      <c r="Q115" s="87">
        <f>COUNTIF(P115:P118,"&gt;0")/COUNT(P115:P118)</f>
        <v>0.75</v>
      </c>
      <c r="S115" s="86">
        <v>1</v>
      </c>
      <c r="T115" s="8">
        <f t="shared" ref="T115:T146" si="9">IF(S115&gt;0,E115,0)</f>
        <v>5</v>
      </c>
      <c r="Z115" s="86"/>
    </row>
    <row r="116" spans="1:26" ht="52">
      <c r="A116" s="106"/>
      <c r="B116" s="106"/>
      <c r="C116" s="108"/>
      <c r="D116" s="106"/>
      <c r="E116" s="106"/>
      <c r="F116" s="105"/>
      <c r="G116" s="8" t="s">
        <v>33</v>
      </c>
      <c r="H116" s="8">
        <v>1</v>
      </c>
      <c r="I116" s="31" t="s">
        <v>451</v>
      </c>
      <c r="K116" s="87"/>
      <c r="L116" s="9"/>
      <c r="M116" s="8">
        <v>1</v>
      </c>
      <c r="O116" s="87"/>
      <c r="P116" s="7">
        <f t="shared" si="8"/>
        <v>1</v>
      </c>
      <c r="Q116" s="87"/>
      <c r="S116" s="86"/>
      <c r="T116" s="8">
        <f t="shared" si="9"/>
        <v>0</v>
      </c>
      <c r="Z116" s="86"/>
    </row>
    <row r="117" spans="1:26" ht="42">
      <c r="A117" s="106"/>
      <c r="B117" s="106"/>
      <c r="C117" s="108"/>
      <c r="D117" s="106"/>
      <c r="E117" s="106"/>
      <c r="F117" s="105"/>
      <c r="G117" s="8" t="s">
        <v>34</v>
      </c>
      <c r="H117" s="8">
        <v>0</v>
      </c>
      <c r="I117" s="7"/>
      <c r="K117" s="87"/>
      <c r="L117" s="9"/>
      <c r="M117" s="8">
        <v>0</v>
      </c>
      <c r="N117" s="7" t="s">
        <v>452</v>
      </c>
      <c r="O117" s="87"/>
      <c r="P117" s="7">
        <f t="shared" si="8"/>
        <v>0</v>
      </c>
      <c r="Q117" s="87"/>
      <c r="S117" s="86"/>
      <c r="T117" s="8">
        <f t="shared" si="9"/>
        <v>0</v>
      </c>
      <c r="Z117" s="86"/>
    </row>
    <row r="118" spans="1:26" ht="26">
      <c r="A118" s="106"/>
      <c r="B118" s="106"/>
      <c r="C118" s="108"/>
      <c r="D118" s="106"/>
      <c r="E118" s="106"/>
      <c r="F118" s="105"/>
      <c r="G118" s="8" t="s">
        <v>35</v>
      </c>
      <c r="H118" s="8">
        <v>1</v>
      </c>
      <c r="I118" s="31" t="s">
        <v>453</v>
      </c>
      <c r="K118" s="87"/>
      <c r="L118" s="9"/>
      <c r="M118" s="8">
        <v>0</v>
      </c>
      <c r="O118" s="87"/>
      <c r="P118" s="7">
        <f t="shared" si="8"/>
        <v>1</v>
      </c>
      <c r="Q118" s="87"/>
      <c r="S118" s="86"/>
      <c r="T118" s="8">
        <f t="shared" si="9"/>
        <v>0</v>
      </c>
      <c r="Z118" s="86"/>
    </row>
    <row r="119" spans="1:26">
      <c r="A119" s="106"/>
      <c r="B119" s="106"/>
      <c r="C119" s="108"/>
      <c r="D119" s="106" t="s">
        <v>252</v>
      </c>
      <c r="E119" s="106">
        <v>8</v>
      </c>
      <c r="F119" s="8" t="s">
        <v>253</v>
      </c>
      <c r="G119" s="8" t="s">
        <v>32</v>
      </c>
      <c r="H119" s="8">
        <v>0</v>
      </c>
      <c r="K119" s="87">
        <f>COUNTIF(H119:H123,"&gt;0")/COUNT(H119:H123)</f>
        <v>0</v>
      </c>
      <c r="L119" s="9"/>
      <c r="M119" s="8">
        <v>1</v>
      </c>
      <c r="O119" s="87">
        <f>COUNTIF(M119:M123,"&gt;0")/COUNT(M119:M123)</f>
        <v>0.6</v>
      </c>
      <c r="P119" s="7">
        <f t="shared" si="8"/>
        <v>1</v>
      </c>
      <c r="Q119" s="87">
        <f>COUNTIF(P119:P123,"&gt;0")/COUNT(P119:P123)</f>
        <v>0.6</v>
      </c>
      <c r="S119" s="86">
        <v>1</v>
      </c>
      <c r="T119" s="8">
        <f t="shared" si="9"/>
        <v>8</v>
      </c>
      <c r="Z119" s="86"/>
    </row>
    <row r="120" spans="1:26">
      <c r="A120" s="106"/>
      <c r="B120" s="106"/>
      <c r="C120" s="108"/>
      <c r="D120" s="106"/>
      <c r="E120" s="106"/>
      <c r="G120" s="8" t="s">
        <v>33</v>
      </c>
      <c r="H120" s="8">
        <v>0</v>
      </c>
      <c r="K120" s="87"/>
      <c r="L120" s="9"/>
      <c r="M120" s="8">
        <v>1</v>
      </c>
      <c r="O120" s="87"/>
      <c r="P120" s="7">
        <f t="shared" si="8"/>
        <v>1</v>
      </c>
      <c r="Q120" s="87"/>
      <c r="S120" s="86"/>
      <c r="T120" s="8">
        <f t="shared" si="9"/>
        <v>0</v>
      </c>
      <c r="Z120" s="86"/>
    </row>
    <row r="121" spans="1:26">
      <c r="A121" s="106"/>
      <c r="B121" s="106"/>
      <c r="C121" s="108"/>
      <c r="D121" s="106"/>
      <c r="E121" s="106"/>
      <c r="G121" s="8" t="s">
        <v>34</v>
      </c>
      <c r="H121" s="8">
        <v>0</v>
      </c>
      <c r="K121" s="87"/>
      <c r="L121" s="9"/>
      <c r="M121" s="8">
        <v>1</v>
      </c>
      <c r="O121" s="87"/>
      <c r="P121" s="7">
        <f t="shared" si="8"/>
        <v>1</v>
      </c>
      <c r="Q121" s="87"/>
      <c r="S121" s="86"/>
      <c r="T121" s="8">
        <f t="shared" si="9"/>
        <v>0</v>
      </c>
      <c r="Z121" s="86"/>
    </row>
    <row r="122" spans="1:26">
      <c r="A122" s="106"/>
      <c r="B122" s="106"/>
      <c r="C122" s="108"/>
      <c r="D122" s="106"/>
      <c r="E122" s="106"/>
      <c r="G122" s="8" t="s">
        <v>35</v>
      </c>
      <c r="H122" s="8">
        <v>0</v>
      </c>
      <c r="K122" s="87"/>
      <c r="L122" s="9"/>
      <c r="M122" s="8">
        <v>0</v>
      </c>
      <c r="N122" s="8" t="s">
        <v>454</v>
      </c>
      <c r="O122" s="87"/>
      <c r="P122" s="7">
        <f t="shared" si="8"/>
        <v>0</v>
      </c>
      <c r="Q122" s="87"/>
      <c r="S122" s="86"/>
      <c r="T122" s="8">
        <f t="shared" si="9"/>
        <v>0</v>
      </c>
      <c r="Z122" s="86"/>
    </row>
    <row r="123" spans="1:26">
      <c r="A123" s="106"/>
      <c r="B123" s="106"/>
      <c r="C123" s="108"/>
      <c r="D123" s="106"/>
      <c r="E123" s="106"/>
      <c r="G123" s="8" t="s">
        <v>36</v>
      </c>
      <c r="H123" s="8">
        <v>0</v>
      </c>
      <c r="K123" s="87"/>
      <c r="L123" s="9"/>
      <c r="M123" s="8">
        <v>0</v>
      </c>
      <c r="O123" s="87"/>
      <c r="P123" s="7">
        <f t="shared" si="8"/>
        <v>0</v>
      </c>
      <c r="Q123" s="87"/>
      <c r="S123" s="86"/>
      <c r="T123" s="8">
        <f t="shared" si="9"/>
        <v>0</v>
      </c>
      <c r="Z123" s="86"/>
    </row>
    <row r="124" spans="1:26">
      <c r="A124" s="106"/>
      <c r="B124" s="106"/>
      <c r="C124" s="108"/>
      <c r="D124" s="106" t="s">
        <v>185</v>
      </c>
      <c r="E124" s="106">
        <v>20</v>
      </c>
      <c r="F124" s="86" t="s">
        <v>455</v>
      </c>
      <c r="G124" s="8" t="s">
        <v>32</v>
      </c>
      <c r="H124" s="8">
        <v>1</v>
      </c>
      <c r="K124" s="87">
        <f>COUNTIF(H124:H128,"&gt;0")/COUNT(H124:H128)</f>
        <v>0.8</v>
      </c>
      <c r="L124" s="9"/>
      <c r="M124" s="8">
        <v>1</v>
      </c>
      <c r="O124" s="87">
        <f>COUNTIF(M124:M128,"&gt;0")/COUNT(M124:M128)</f>
        <v>1</v>
      </c>
      <c r="P124" s="7">
        <f t="shared" si="8"/>
        <v>1</v>
      </c>
      <c r="Q124" s="87">
        <f>COUNTIF(P124:P128,"&gt;0")/COUNT(P124:P128)</f>
        <v>1</v>
      </c>
      <c r="S124" s="86">
        <v>1</v>
      </c>
      <c r="T124" s="8">
        <f t="shared" si="9"/>
        <v>20</v>
      </c>
      <c r="Z124" s="86"/>
    </row>
    <row r="125" spans="1:26">
      <c r="A125" s="106"/>
      <c r="B125" s="106"/>
      <c r="C125" s="108"/>
      <c r="D125" s="106"/>
      <c r="E125" s="106"/>
      <c r="F125" s="86"/>
      <c r="G125" s="8" t="s">
        <v>33</v>
      </c>
      <c r="H125" s="8">
        <v>2</v>
      </c>
      <c r="K125" s="87"/>
      <c r="L125" s="9"/>
      <c r="M125" s="8">
        <v>1</v>
      </c>
      <c r="O125" s="87"/>
      <c r="P125" s="7">
        <f t="shared" si="8"/>
        <v>1</v>
      </c>
      <c r="Q125" s="87"/>
      <c r="S125" s="86"/>
      <c r="T125" s="8">
        <f t="shared" si="9"/>
        <v>0</v>
      </c>
      <c r="X125" s="17">
        <v>20</v>
      </c>
      <c r="Z125" s="86"/>
    </row>
    <row r="126" spans="1:26">
      <c r="A126" s="106"/>
      <c r="B126" s="106"/>
      <c r="C126" s="108"/>
      <c r="D126" s="106"/>
      <c r="E126" s="106"/>
      <c r="F126" s="86"/>
      <c r="G126" s="8" t="s">
        <v>34</v>
      </c>
      <c r="H126" s="8">
        <v>3</v>
      </c>
      <c r="K126" s="87"/>
      <c r="L126" s="9"/>
      <c r="M126" s="8">
        <v>1</v>
      </c>
      <c r="O126" s="87"/>
      <c r="P126" s="7">
        <f t="shared" si="8"/>
        <v>1</v>
      </c>
      <c r="Q126" s="87"/>
      <c r="S126" s="86"/>
      <c r="T126" s="8">
        <f t="shared" si="9"/>
        <v>0</v>
      </c>
      <c r="Z126" s="86"/>
    </row>
    <row r="127" spans="1:26">
      <c r="A127" s="106"/>
      <c r="B127" s="106"/>
      <c r="C127" s="108"/>
      <c r="D127" s="106"/>
      <c r="E127" s="106"/>
      <c r="F127" s="86"/>
      <c r="G127" s="8" t="s">
        <v>35</v>
      </c>
      <c r="H127" s="8">
        <v>1</v>
      </c>
      <c r="K127" s="87"/>
      <c r="L127" s="9"/>
      <c r="M127" s="8">
        <v>1</v>
      </c>
      <c r="O127" s="87"/>
      <c r="P127" s="7">
        <f t="shared" si="8"/>
        <v>1</v>
      </c>
      <c r="Q127" s="87"/>
      <c r="S127" s="86"/>
      <c r="T127" s="8">
        <f t="shared" si="9"/>
        <v>0</v>
      </c>
      <c r="Z127" s="86"/>
    </row>
    <row r="128" spans="1:26">
      <c r="A128" s="106"/>
      <c r="B128" s="106"/>
      <c r="C128" s="108"/>
      <c r="D128" s="106"/>
      <c r="E128" s="106"/>
      <c r="F128" s="86"/>
      <c r="G128" s="8" t="s">
        <v>36</v>
      </c>
      <c r="H128" s="8">
        <v>0</v>
      </c>
      <c r="K128" s="87"/>
      <c r="L128" s="9"/>
      <c r="M128" s="8">
        <v>1</v>
      </c>
      <c r="N128" s="8" t="s">
        <v>456</v>
      </c>
      <c r="O128" s="87"/>
      <c r="P128" s="7">
        <f t="shared" si="8"/>
        <v>1</v>
      </c>
      <c r="Q128" s="87"/>
      <c r="S128" s="86"/>
      <c r="T128" s="8">
        <f t="shared" si="9"/>
        <v>0</v>
      </c>
      <c r="Z128" s="86"/>
    </row>
    <row r="129" spans="1:26" ht="70">
      <c r="A129" s="106"/>
      <c r="B129" s="106"/>
      <c r="C129" s="108"/>
      <c r="D129" s="17" t="s">
        <v>93</v>
      </c>
      <c r="E129" s="106">
        <v>20</v>
      </c>
      <c r="F129" s="105" t="s">
        <v>94</v>
      </c>
      <c r="G129" s="8" t="s">
        <v>32</v>
      </c>
      <c r="H129" s="8">
        <v>1</v>
      </c>
      <c r="I129" s="31" t="s">
        <v>457</v>
      </c>
      <c r="J129" s="7" t="s">
        <v>458</v>
      </c>
      <c r="K129" s="90">
        <f>COUNTIF(H129:H135,"&gt;0")/COUNT(H129:H135)</f>
        <v>0.8571428571428571</v>
      </c>
      <c r="L129" s="6"/>
      <c r="O129" s="87">
        <f>COUNTIF(M129:M135,"&gt;0")/COUNT(M129:M135)</f>
        <v>1</v>
      </c>
      <c r="P129" s="7">
        <f t="shared" si="8"/>
        <v>1</v>
      </c>
      <c r="Q129" s="87">
        <f>COUNTIF(P129:P135,"&gt;0")/COUNT(P129:P135)</f>
        <v>1</v>
      </c>
      <c r="S129" s="86">
        <v>1</v>
      </c>
      <c r="T129" s="8">
        <f t="shared" si="9"/>
        <v>20</v>
      </c>
      <c r="Z129" s="86"/>
    </row>
    <row r="130" spans="1:26" ht="154">
      <c r="A130" s="106"/>
      <c r="B130" s="106"/>
      <c r="C130" s="108"/>
      <c r="E130" s="106"/>
      <c r="F130" s="105"/>
      <c r="G130" s="8" t="s">
        <v>33</v>
      </c>
      <c r="H130" s="8">
        <v>1</v>
      </c>
      <c r="I130" s="31" t="s">
        <v>459</v>
      </c>
      <c r="J130" s="7" t="s">
        <v>460</v>
      </c>
      <c r="K130" s="90"/>
      <c r="L130" s="6"/>
      <c r="O130" s="87"/>
      <c r="P130" s="7">
        <f t="shared" si="8"/>
        <v>1</v>
      </c>
      <c r="Q130" s="87"/>
      <c r="S130" s="86"/>
      <c r="T130" s="8">
        <f t="shared" si="9"/>
        <v>0</v>
      </c>
      <c r="Z130" s="86"/>
    </row>
    <row r="131" spans="1:26" ht="68">
      <c r="A131" s="106"/>
      <c r="B131" s="106"/>
      <c r="C131" s="108"/>
      <c r="E131" s="106"/>
      <c r="F131" s="105"/>
      <c r="G131" s="8" t="s">
        <v>34</v>
      </c>
      <c r="H131" s="8">
        <v>1</v>
      </c>
      <c r="I131" s="31" t="s">
        <v>461</v>
      </c>
      <c r="J131" s="56" t="s">
        <v>462</v>
      </c>
      <c r="K131" s="90"/>
      <c r="L131" s="6"/>
      <c r="O131" s="87"/>
      <c r="P131" s="7">
        <f t="shared" si="8"/>
        <v>1</v>
      </c>
      <c r="Q131" s="87"/>
      <c r="S131" s="86"/>
      <c r="T131" s="8">
        <f t="shared" si="9"/>
        <v>0</v>
      </c>
      <c r="Z131" s="86"/>
    </row>
    <row r="132" spans="1:26" ht="70">
      <c r="A132" s="106"/>
      <c r="B132" s="106"/>
      <c r="C132" s="108"/>
      <c r="E132" s="106"/>
      <c r="F132" s="105"/>
      <c r="G132" s="8" t="s">
        <v>35</v>
      </c>
      <c r="H132" s="8">
        <v>0</v>
      </c>
      <c r="K132" s="90"/>
      <c r="L132" s="6"/>
      <c r="M132" s="8">
        <v>1</v>
      </c>
      <c r="N132" s="7" t="s">
        <v>463</v>
      </c>
      <c r="O132" s="87"/>
      <c r="P132" s="7">
        <f t="shared" si="8"/>
        <v>1</v>
      </c>
      <c r="Q132" s="87"/>
      <c r="S132" s="86"/>
      <c r="T132" s="8">
        <f t="shared" si="9"/>
        <v>0</v>
      </c>
      <c r="Z132" s="86"/>
    </row>
    <row r="133" spans="1:26" ht="42">
      <c r="A133" s="106"/>
      <c r="B133" s="106"/>
      <c r="C133" s="108"/>
      <c r="E133" s="106"/>
      <c r="F133" s="105"/>
      <c r="G133" s="8" t="s">
        <v>36</v>
      </c>
      <c r="H133" s="8">
        <v>2</v>
      </c>
      <c r="I133" s="31" t="s">
        <v>464</v>
      </c>
      <c r="J133" s="7" t="s">
        <v>465</v>
      </c>
      <c r="K133" s="90"/>
      <c r="L133" s="6"/>
      <c r="M133" s="8">
        <v>1</v>
      </c>
      <c r="O133" s="87"/>
      <c r="P133" s="7">
        <f t="shared" si="8"/>
        <v>1</v>
      </c>
      <c r="Q133" s="87"/>
      <c r="S133" s="86"/>
      <c r="T133" s="8">
        <f t="shared" si="9"/>
        <v>0</v>
      </c>
      <c r="Z133" s="86"/>
    </row>
    <row r="134" spans="1:26" ht="65">
      <c r="A134" s="106"/>
      <c r="B134" s="106"/>
      <c r="C134" s="108"/>
      <c r="E134" s="106"/>
      <c r="F134" s="105"/>
      <c r="G134" s="8" t="s">
        <v>44</v>
      </c>
      <c r="H134" s="8">
        <v>2</v>
      </c>
      <c r="I134" s="31" t="s">
        <v>466</v>
      </c>
      <c r="K134" s="90"/>
      <c r="L134" s="6"/>
      <c r="M134" s="8">
        <v>1</v>
      </c>
      <c r="O134" s="87"/>
      <c r="P134" s="7">
        <f t="shared" si="8"/>
        <v>1</v>
      </c>
      <c r="Q134" s="87"/>
      <c r="S134" s="86"/>
      <c r="T134" s="8">
        <f t="shared" si="9"/>
        <v>0</v>
      </c>
      <c r="Z134" s="86"/>
    </row>
    <row r="135" spans="1:26" ht="26">
      <c r="A135" s="106"/>
      <c r="B135" s="106"/>
      <c r="C135" s="108"/>
      <c r="E135" s="106"/>
      <c r="F135" s="105"/>
      <c r="G135" s="8" t="s">
        <v>45</v>
      </c>
      <c r="H135" s="8">
        <v>1</v>
      </c>
      <c r="I135" s="31" t="s">
        <v>422</v>
      </c>
      <c r="K135" s="90"/>
      <c r="L135" s="6"/>
      <c r="M135" s="8">
        <v>1</v>
      </c>
      <c r="O135" s="87"/>
      <c r="P135" s="7">
        <f t="shared" si="8"/>
        <v>1</v>
      </c>
      <c r="Q135" s="87"/>
      <c r="S135" s="86"/>
      <c r="T135" s="8">
        <f t="shared" si="9"/>
        <v>0</v>
      </c>
      <c r="Z135" s="86"/>
    </row>
    <row r="136" spans="1:26" ht="56">
      <c r="A136" s="106"/>
      <c r="B136" s="106"/>
      <c r="C136" s="108"/>
      <c r="D136" s="106" t="s">
        <v>95</v>
      </c>
      <c r="E136" s="106">
        <v>13</v>
      </c>
      <c r="F136" s="105" t="s">
        <v>96</v>
      </c>
      <c r="G136" s="8" t="s">
        <v>32</v>
      </c>
      <c r="H136" s="8">
        <v>1</v>
      </c>
      <c r="I136" s="31" t="s">
        <v>467</v>
      </c>
      <c r="K136" s="87">
        <f>COUNTIF(H136:H141,"&gt;0")/COUNT(H136:H141)</f>
        <v>0.83333333333333337</v>
      </c>
      <c r="L136" s="9"/>
      <c r="M136" s="8">
        <v>1</v>
      </c>
      <c r="N136" s="7" t="s">
        <v>468</v>
      </c>
      <c r="O136" s="90">
        <f>COUNTIF(M136:M141,"&gt;0")/COUNT(M136:M141)</f>
        <v>1</v>
      </c>
      <c r="P136" s="7">
        <f t="shared" si="8"/>
        <v>1</v>
      </c>
      <c r="Q136" s="90">
        <f>COUNTIF(P136:P141,"&gt;0")/COUNT(P136:P141)</f>
        <v>1</v>
      </c>
      <c r="S136" s="86">
        <v>1</v>
      </c>
      <c r="T136" s="8">
        <f t="shared" si="9"/>
        <v>13</v>
      </c>
      <c r="Z136" s="86"/>
    </row>
    <row r="137" spans="1:26">
      <c r="A137" s="106"/>
      <c r="B137" s="106"/>
      <c r="C137" s="108"/>
      <c r="D137" s="106"/>
      <c r="E137" s="106"/>
      <c r="F137" s="105"/>
      <c r="G137" s="8" t="s">
        <v>33</v>
      </c>
      <c r="H137" s="8">
        <v>1</v>
      </c>
      <c r="I137" s="33" t="s">
        <v>469</v>
      </c>
      <c r="K137" s="87"/>
      <c r="L137" s="9"/>
      <c r="M137" s="8">
        <v>1</v>
      </c>
      <c r="O137" s="90"/>
      <c r="P137" s="7">
        <f t="shared" si="8"/>
        <v>1</v>
      </c>
      <c r="Q137" s="90"/>
      <c r="S137" s="86"/>
      <c r="T137" s="8">
        <f t="shared" si="9"/>
        <v>0</v>
      </c>
      <c r="Z137" s="86"/>
    </row>
    <row r="138" spans="1:26">
      <c r="A138" s="106"/>
      <c r="B138" s="106"/>
      <c r="C138" s="108"/>
      <c r="D138" s="106"/>
      <c r="E138" s="106"/>
      <c r="F138" s="105"/>
      <c r="G138" s="8" t="s">
        <v>34</v>
      </c>
      <c r="H138" s="8">
        <v>0</v>
      </c>
      <c r="K138" s="87"/>
      <c r="L138" s="9"/>
      <c r="M138" s="8">
        <v>1</v>
      </c>
      <c r="O138" s="90"/>
      <c r="P138" s="7">
        <f t="shared" si="8"/>
        <v>1</v>
      </c>
      <c r="Q138" s="90"/>
      <c r="S138" s="86"/>
      <c r="T138" s="8">
        <f t="shared" si="9"/>
        <v>0</v>
      </c>
      <c r="Z138" s="86"/>
    </row>
    <row r="139" spans="1:26" ht="56">
      <c r="A139" s="106"/>
      <c r="B139" s="106"/>
      <c r="C139" s="108"/>
      <c r="D139" s="106"/>
      <c r="E139" s="106"/>
      <c r="F139" s="105"/>
      <c r="G139" s="8" t="s">
        <v>35</v>
      </c>
      <c r="H139" s="8">
        <v>1</v>
      </c>
      <c r="I139" s="31" t="s">
        <v>470</v>
      </c>
      <c r="J139" s="7" t="s">
        <v>471</v>
      </c>
      <c r="K139" s="87"/>
      <c r="L139" s="9"/>
      <c r="M139" s="8">
        <v>1</v>
      </c>
      <c r="O139" s="90"/>
      <c r="P139" s="7">
        <f t="shared" si="8"/>
        <v>1</v>
      </c>
      <c r="Q139" s="90"/>
      <c r="S139" s="86"/>
      <c r="T139" s="8">
        <f t="shared" si="9"/>
        <v>0</v>
      </c>
      <c r="Z139" s="86"/>
    </row>
    <row r="140" spans="1:26" ht="52">
      <c r="A140" s="106"/>
      <c r="B140" s="106"/>
      <c r="C140" s="108"/>
      <c r="D140" s="106"/>
      <c r="E140" s="106"/>
      <c r="F140" s="105"/>
      <c r="G140" s="8" t="s">
        <v>36</v>
      </c>
      <c r="H140" s="8">
        <v>1</v>
      </c>
      <c r="I140" s="31" t="s">
        <v>472</v>
      </c>
      <c r="K140" s="87"/>
      <c r="L140" s="9"/>
      <c r="M140" s="8">
        <v>1</v>
      </c>
      <c r="O140" s="90"/>
      <c r="P140" s="7">
        <f t="shared" si="8"/>
        <v>1</v>
      </c>
      <c r="Q140" s="90"/>
      <c r="S140" s="86"/>
      <c r="T140" s="8">
        <f t="shared" si="9"/>
        <v>0</v>
      </c>
      <c r="Z140" s="86"/>
    </row>
    <row r="141" spans="1:26" ht="26">
      <c r="A141" s="106"/>
      <c r="B141" s="106"/>
      <c r="C141" s="108"/>
      <c r="D141" s="106"/>
      <c r="E141" s="106"/>
      <c r="F141" s="105"/>
      <c r="G141" s="8" t="s">
        <v>44</v>
      </c>
      <c r="H141" s="8">
        <v>1</v>
      </c>
      <c r="I141" s="31" t="s">
        <v>473</v>
      </c>
      <c r="K141" s="87"/>
      <c r="L141" s="9"/>
      <c r="M141" s="8">
        <v>1</v>
      </c>
      <c r="O141" s="90"/>
      <c r="P141" s="7">
        <f t="shared" si="8"/>
        <v>1</v>
      </c>
      <c r="Q141" s="90"/>
      <c r="S141" s="86"/>
      <c r="T141" s="8">
        <f t="shared" si="9"/>
        <v>0</v>
      </c>
      <c r="Z141" s="86"/>
    </row>
    <row r="142" spans="1:26" ht="28">
      <c r="A142" s="106"/>
      <c r="B142" s="106"/>
      <c r="C142" s="108"/>
      <c r="D142" s="106" t="s">
        <v>77</v>
      </c>
      <c r="E142" s="106">
        <v>20</v>
      </c>
      <c r="F142" s="105" t="s">
        <v>474</v>
      </c>
      <c r="G142" s="8" t="s">
        <v>32</v>
      </c>
      <c r="H142" s="8">
        <v>0</v>
      </c>
      <c r="J142" s="7" t="s">
        <v>456</v>
      </c>
      <c r="K142" s="107">
        <f>COUNTIF(H142:H152,"&gt;0")/COUNT(H142:H152)</f>
        <v>0.72727272727272729</v>
      </c>
      <c r="L142" s="6"/>
      <c r="M142" s="8">
        <v>1</v>
      </c>
      <c r="O142" s="87">
        <f>COUNTIF(M142:M152,"&gt;0")/COUNT(M142:M152)</f>
        <v>0.36363636363636365</v>
      </c>
      <c r="P142" s="7">
        <f t="shared" si="8"/>
        <v>1</v>
      </c>
      <c r="Q142" s="87">
        <f>COUNTIF(P142:P152,"&gt;0")/COUNT(P142:P152)</f>
        <v>1</v>
      </c>
      <c r="S142" s="86">
        <v>0</v>
      </c>
      <c r="T142" s="8">
        <f t="shared" si="9"/>
        <v>0</v>
      </c>
      <c r="Z142" s="86"/>
    </row>
    <row r="143" spans="1:26" ht="39">
      <c r="A143" s="106"/>
      <c r="B143" s="106"/>
      <c r="C143" s="108"/>
      <c r="D143" s="106"/>
      <c r="E143" s="106"/>
      <c r="F143" s="105"/>
      <c r="G143" s="8" t="s">
        <v>33</v>
      </c>
      <c r="H143" s="8">
        <v>1</v>
      </c>
      <c r="I143" s="31" t="s">
        <v>475</v>
      </c>
      <c r="K143" s="107"/>
      <c r="L143" s="6"/>
      <c r="M143" s="8">
        <v>0</v>
      </c>
      <c r="O143" s="87"/>
      <c r="P143" s="7">
        <f t="shared" si="8"/>
        <v>1</v>
      </c>
      <c r="Q143" s="87"/>
      <c r="S143" s="86"/>
      <c r="T143" s="8">
        <f t="shared" si="9"/>
        <v>0</v>
      </c>
      <c r="Z143" s="86"/>
    </row>
    <row r="144" spans="1:26" ht="70">
      <c r="A144" s="106"/>
      <c r="B144" s="106"/>
      <c r="C144" s="108"/>
      <c r="D144" s="106"/>
      <c r="E144" s="106"/>
      <c r="F144" s="105"/>
      <c r="G144" s="8" t="s">
        <v>34</v>
      </c>
      <c r="H144" s="8">
        <v>0</v>
      </c>
      <c r="J144" s="7" t="s">
        <v>476</v>
      </c>
      <c r="K144" s="107"/>
      <c r="L144" s="6"/>
      <c r="M144" s="8">
        <v>1</v>
      </c>
      <c r="O144" s="87"/>
      <c r="P144" s="7">
        <f t="shared" si="8"/>
        <v>1</v>
      </c>
      <c r="Q144" s="87"/>
      <c r="S144" s="86"/>
      <c r="T144" s="8">
        <f t="shared" si="9"/>
        <v>0</v>
      </c>
      <c r="Z144" s="86"/>
    </row>
    <row r="145" spans="1:27" ht="26">
      <c r="A145" s="106"/>
      <c r="B145" s="106"/>
      <c r="C145" s="108"/>
      <c r="D145" s="106"/>
      <c r="E145" s="106"/>
      <c r="F145" s="105"/>
      <c r="G145" s="8" t="s">
        <v>35</v>
      </c>
      <c r="H145" s="8">
        <v>1</v>
      </c>
      <c r="I145" s="31" t="s">
        <v>477</v>
      </c>
      <c r="K145" s="107"/>
      <c r="L145" s="6"/>
      <c r="M145" s="8">
        <v>0</v>
      </c>
      <c r="O145" s="87"/>
      <c r="P145" s="7">
        <f t="shared" si="8"/>
        <v>1</v>
      </c>
      <c r="Q145" s="87"/>
      <c r="S145" s="86"/>
      <c r="T145" s="8">
        <f t="shared" si="9"/>
        <v>0</v>
      </c>
      <c r="Z145" s="86"/>
    </row>
    <row r="146" spans="1:27" ht="26">
      <c r="A146" s="106"/>
      <c r="B146" s="106"/>
      <c r="C146" s="108"/>
      <c r="D146" s="106"/>
      <c r="E146" s="106"/>
      <c r="F146" s="105"/>
      <c r="G146" s="8" t="s">
        <v>36</v>
      </c>
      <c r="H146" s="8">
        <v>1</v>
      </c>
      <c r="I146" s="31" t="s">
        <v>478</v>
      </c>
      <c r="K146" s="107"/>
      <c r="L146" s="6"/>
      <c r="M146" s="8">
        <v>1</v>
      </c>
      <c r="O146" s="87"/>
      <c r="P146" s="7">
        <f t="shared" si="8"/>
        <v>1</v>
      </c>
      <c r="Q146" s="87"/>
      <c r="S146" s="86"/>
      <c r="T146" s="8">
        <f t="shared" si="9"/>
        <v>0</v>
      </c>
      <c r="Z146" s="86"/>
    </row>
    <row r="147" spans="1:27" ht="70">
      <c r="A147" s="106"/>
      <c r="B147" s="106"/>
      <c r="C147" s="108"/>
      <c r="D147" s="106"/>
      <c r="E147" s="106"/>
      <c r="F147" s="105"/>
      <c r="G147" s="8" t="s">
        <v>44</v>
      </c>
      <c r="H147" s="8">
        <v>1</v>
      </c>
      <c r="I147" s="31" t="s">
        <v>479</v>
      </c>
      <c r="J147" s="7" t="s">
        <v>480</v>
      </c>
      <c r="K147" s="107"/>
      <c r="L147" s="6"/>
      <c r="M147" s="8">
        <v>0</v>
      </c>
      <c r="O147" s="87"/>
      <c r="P147" s="7">
        <f t="shared" ref="P147:P152" si="10">IF(OR(H147&gt;0, M147&gt;0),1,0)</f>
        <v>1</v>
      </c>
      <c r="Q147" s="87"/>
      <c r="S147" s="86"/>
      <c r="T147" s="8">
        <f t="shared" ref="T147:T152" si="11">IF(S147&gt;0,E147,0)</f>
        <v>0</v>
      </c>
      <c r="Z147" s="86"/>
    </row>
    <row r="148" spans="1:27" ht="26">
      <c r="A148" s="106"/>
      <c r="B148" s="106"/>
      <c r="C148" s="108"/>
      <c r="D148" s="106"/>
      <c r="E148" s="106"/>
      <c r="F148" s="105"/>
      <c r="G148" s="8" t="s">
        <v>45</v>
      </c>
      <c r="H148" s="8">
        <v>1</v>
      </c>
      <c r="I148" s="31" t="s">
        <v>481</v>
      </c>
      <c r="K148" s="107"/>
      <c r="L148" s="6"/>
      <c r="M148" s="8">
        <v>0</v>
      </c>
      <c r="O148" s="87"/>
      <c r="P148" s="7">
        <f t="shared" si="10"/>
        <v>1</v>
      </c>
      <c r="Q148" s="87"/>
      <c r="S148" s="86"/>
      <c r="T148" s="8">
        <f t="shared" si="11"/>
        <v>0</v>
      </c>
      <c r="Z148" s="86"/>
    </row>
    <row r="149" spans="1:27" ht="140">
      <c r="A149" s="106"/>
      <c r="B149" s="106"/>
      <c r="C149" s="108"/>
      <c r="D149" s="106"/>
      <c r="E149" s="106"/>
      <c r="F149" s="105"/>
      <c r="G149" s="8" t="s">
        <v>46</v>
      </c>
      <c r="H149" s="8">
        <v>1</v>
      </c>
      <c r="I149" s="31" t="s">
        <v>482</v>
      </c>
      <c r="J149" s="7" t="s">
        <v>483</v>
      </c>
      <c r="K149" s="107"/>
      <c r="L149" s="6"/>
      <c r="M149" s="8">
        <v>0</v>
      </c>
      <c r="O149" s="87"/>
      <c r="P149" s="7">
        <f t="shared" si="10"/>
        <v>1</v>
      </c>
      <c r="Q149" s="87"/>
      <c r="S149" s="86"/>
      <c r="T149" s="8">
        <f t="shared" si="11"/>
        <v>0</v>
      </c>
      <c r="Z149" s="86"/>
    </row>
    <row r="150" spans="1:27" ht="26">
      <c r="A150" s="106"/>
      <c r="B150" s="106"/>
      <c r="C150" s="108"/>
      <c r="D150" s="106"/>
      <c r="E150" s="106"/>
      <c r="F150" s="105"/>
      <c r="G150" s="8" t="s">
        <v>47</v>
      </c>
      <c r="H150" s="7">
        <v>1</v>
      </c>
      <c r="I150" s="31" t="s">
        <v>484</v>
      </c>
      <c r="K150" s="107"/>
      <c r="L150" s="6"/>
      <c r="M150" s="8">
        <v>0</v>
      </c>
      <c r="O150" s="87"/>
      <c r="P150" s="7">
        <f t="shared" si="10"/>
        <v>1</v>
      </c>
      <c r="Q150" s="87"/>
      <c r="S150" s="86"/>
      <c r="T150" s="8">
        <f t="shared" si="11"/>
        <v>0</v>
      </c>
      <c r="Z150" s="86"/>
    </row>
    <row r="151" spans="1:27" ht="39">
      <c r="A151" s="106"/>
      <c r="B151" s="106"/>
      <c r="C151" s="108"/>
      <c r="D151" s="106"/>
      <c r="E151" s="106"/>
      <c r="F151" s="105"/>
      <c r="G151" s="8" t="s">
        <v>48</v>
      </c>
      <c r="H151" s="8">
        <v>1</v>
      </c>
      <c r="I151" s="31" t="s">
        <v>485</v>
      </c>
      <c r="J151" s="7" t="s">
        <v>486</v>
      </c>
      <c r="K151" s="107"/>
      <c r="L151" s="6"/>
      <c r="M151" s="8">
        <v>0</v>
      </c>
      <c r="O151" s="87"/>
      <c r="P151" s="7">
        <f t="shared" si="10"/>
        <v>1</v>
      </c>
      <c r="Q151" s="87"/>
      <c r="S151" s="86"/>
      <c r="T151" s="8">
        <f t="shared" si="11"/>
        <v>0</v>
      </c>
      <c r="Z151" s="86"/>
    </row>
    <row r="152" spans="1:27">
      <c r="A152" s="106"/>
      <c r="B152" s="106"/>
      <c r="C152" s="108"/>
      <c r="D152" s="106"/>
      <c r="E152" s="106"/>
      <c r="F152" s="105"/>
      <c r="G152" s="8" t="s">
        <v>49</v>
      </c>
      <c r="H152" s="8">
        <v>0</v>
      </c>
      <c r="K152" s="107"/>
      <c r="L152" s="6"/>
      <c r="M152" s="8">
        <v>1</v>
      </c>
      <c r="O152" s="87"/>
      <c r="P152" s="7">
        <f t="shared" si="10"/>
        <v>1</v>
      </c>
      <c r="Q152" s="87"/>
      <c r="S152" s="86"/>
      <c r="T152" s="8">
        <f t="shared" si="11"/>
        <v>0</v>
      </c>
      <c r="X152" s="17"/>
      <c r="Y152" s="17"/>
      <c r="Z152" s="86"/>
      <c r="AA152" s="17"/>
    </row>
    <row r="153" spans="1:27">
      <c r="A153" s="17"/>
      <c r="B153" s="17"/>
      <c r="C153" s="20"/>
      <c r="D153" s="17"/>
      <c r="E153" s="17">
        <f>SUM(E83:E152)</f>
        <v>174</v>
      </c>
      <c r="F153" s="33"/>
      <c r="H153" s="17">
        <f>SUM(H83:H152)</f>
        <v>58</v>
      </c>
      <c r="J153" s="17" t="s">
        <v>39</v>
      </c>
      <c r="K153" s="19">
        <f>AVERAGEA(K83:K152)</f>
        <v>0.58726273726273714</v>
      </c>
      <c r="L153" s="19">
        <f>SUMPRODUCT(K83:K152, E83:E152) / SUM(E83:E152)</f>
        <v>0.6576914464845498</v>
      </c>
      <c r="M153" s="17">
        <f>SUM(M83:M152)</f>
        <v>52</v>
      </c>
      <c r="N153" s="20"/>
      <c r="O153" s="28">
        <f>AVERAGE(O83:O152)</f>
        <v>0.56130536130536135</v>
      </c>
      <c r="P153" s="20"/>
      <c r="Q153" s="28">
        <f>AVERAGE(Q83:Q152)</f>
        <v>0.78974358974358971</v>
      </c>
      <c r="R153" s="17"/>
      <c r="S153" s="17">
        <f>SUM(S83:S152)/COUNTA(S83:S152)</f>
        <v>0.76923076923076927</v>
      </c>
      <c r="T153" s="17">
        <f>SUM(T83:T152)</f>
        <v>133</v>
      </c>
      <c r="U153" s="17">
        <f>SUMPRODUCT(S83:S152, E83:E152) / SUM(E83:E152)</f>
        <v>0.76436781609195403</v>
      </c>
      <c r="V153" s="17">
        <v>0</v>
      </c>
      <c r="W153" s="17">
        <f>E153-T153</f>
        <v>41</v>
      </c>
      <c r="X153" s="8">
        <v>0</v>
      </c>
      <c r="Y153" s="8">
        <v>20</v>
      </c>
    </row>
    <row r="154" spans="1:27" ht="42">
      <c r="A154" s="8">
        <v>5</v>
      </c>
      <c r="B154" s="8" t="s">
        <v>338</v>
      </c>
      <c r="C154" s="7" t="s">
        <v>487</v>
      </c>
      <c r="D154" s="86" t="s">
        <v>80</v>
      </c>
      <c r="E154" s="86">
        <v>13</v>
      </c>
      <c r="F154" s="105" t="s">
        <v>261</v>
      </c>
      <c r="G154" s="8" t="s">
        <v>32</v>
      </c>
      <c r="H154" s="8">
        <v>0</v>
      </c>
      <c r="K154" s="87">
        <f>COUNTIF(H154:H159,"&gt;0")/COUNT(H154:H159)</f>
        <v>0.5</v>
      </c>
      <c r="L154" s="9"/>
      <c r="M154" s="8">
        <v>1</v>
      </c>
      <c r="O154" s="87">
        <f>COUNTIF(M154:M159,"&gt;0")/COUNT(M154:M159)</f>
        <v>0.83333333333333337</v>
      </c>
      <c r="P154" s="8">
        <f t="shared" ref="P154:P175" si="12">IF(OR(H154&gt;0, M154&gt;0),1,0)</f>
        <v>1</v>
      </c>
      <c r="Q154" s="87">
        <f>COUNTIF(P154:P159,"&gt;0")/COUNT(P154:P159)</f>
        <v>1</v>
      </c>
      <c r="S154" s="86">
        <v>1</v>
      </c>
      <c r="T154" s="8">
        <f t="shared" ref="T154:T175" si="13">IF(S154&gt;0,E154,0)</f>
        <v>13</v>
      </c>
      <c r="Z154" s="86" t="s">
        <v>30</v>
      </c>
    </row>
    <row r="155" spans="1:27">
      <c r="D155" s="86"/>
      <c r="E155" s="86"/>
      <c r="F155" s="105"/>
      <c r="G155" s="8" t="s">
        <v>33</v>
      </c>
      <c r="H155" s="8">
        <v>0</v>
      </c>
      <c r="K155" s="87"/>
      <c r="L155" s="9"/>
      <c r="M155" s="8">
        <v>1</v>
      </c>
      <c r="O155" s="87"/>
      <c r="P155" s="8">
        <f t="shared" si="12"/>
        <v>1</v>
      </c>
      <c r="Q155" s="87"/>
      <c r="S155" s="86"/>
      <c r="T155" s="8">
        <f t="shared" si="13"/>
        <v>0</v>
      </c>
      <c r="Z155" s="86"/>
    </row>
    <row r="156" spans="1:27" ht="39">
      <c r="D156" s="86"/>
      <c r="E156" s="86"/>
      <c r="F156" s="105"/>
      <c r="G156" s="8" t="s">
        <v>34</v>
      </c>
      <c r="H156" s="8">
        <v>1</v>
      </c>
      <c r="I156" s="31" t="s">
        <v>488</v>
      </c>
      <c r="K156" s="87"/>
      <c r="L156" s="9"/>
      <c r="M156" s="8">
        <v>1</v>
      </c>
      <c r="N156" s="8" t="s">
        <v>489</v>
      </c>
      <c r="O156" s="87"/>
      <c r="P156" s="8">
        <f t="shared" si="12"/>
        <v>1</v>
      </c>
      <c r="Q156" s="87"/>
      <c r="S156" s="86"/>
      <c r="T156" s="8">
        <f t="shared" si="13"/>
        <v>0</v>
      </c>
      <c r="Z156" s="86"/>
    </row>
    <row r="157" spans="1:27">
      <c r="D157" s="86"/>
      <c r="E157" s="86"/>
      <c r="F157" s="105"/>
      <c r="G157" s="8" t="s">
        <v>35</v>
      </c>
      <c r="H157" s="8">
        <v>0</v>
      </c>
      <c r="K157" s="87"/>
      <c r="L157" s="9"/>
      <c r="M157" s="8">
        <v>1</v>
      </c>
      <c r="N157" s="8" t="s">
        <v>489</v>
      </c>
      <c r="O157" s="87"/>
      <c r="P157" s="8">
        <f t="shared" si="12"/>
        <v>1</v>
      </c>
      <c r="Q157" s="87"/>
      <c r="S157" s="86"/>
      <c r="T157" s="8">
        <f t="shared" si="13"/>
        <v>0</v>
      </c>
      <c r="Z157" s="86"/>
    </row>
    <row r="158" spans="1:27" ht="39">
      <c r="D158" s="86"/>
      <c r="E158" s="86"/>
      <c r="F158" s="105"/>
      <c r="G158" s="8" t="s">
        <v>36</v>
      </c>
      <c r="H158" s="8">
        <v>1</v>
      </c>
      <c r="I158" s="31" t="s">
        <v>490</v>
      </c>
      <c r="K158" s="87"/>
      <c r="L158" s="9"/>
      <c r="M158" s="8">
        <v>0</v>
      </c>
      <c r="O158" s="87"/>
      <c r="P158" s="8">
        <f t="shared" si="12"/>
        <v>1</v>
      </c>
      <c r="Q158" s="87"/>
      <c r="S158" s="86"/>
      <c r="T158" s="8">
        <f t="shared" si="13"/>
        <v>0</v>
      </c>
      <c r="Z158" s="86"/>
    </row>
    <row r="159" spans="1:27" ht="39">
      <c r="D159" s="86"/>
      <c r="E159" s="86"/>
      <c r="F159" s="105"/>
      <c r="G159" s="8" t="s">
        <v>44</v>
      </c>
      <c r="H159" s="8">
        <v>1</v>
      </c>
      <c r="I159" s="31" t="s">
        <v>491</v>
      </c>
      <c r="K159" s="87"/>
      <c r="L159" s="9"/>
      <c r="M159" s="8">
        <v>2</v>
      </c>
      <c r="N159" s="8" t="s">
        <v>489</v>
      </c>
      <c r="O159" s="87"/>
      <c r="P159" s="8">
        <f t="shared" si="12"/>
        <v>1</v>
      </c>
      <c r="Q159" s="87"/>
      <c r="S159" s="86"/>
      <c r="T159" s="8">
        <f t="shared" si="13"/>
        <v>0</v>
      </c>
      <c r="Z159" s="86"/>
    </row>
    <row r="160" spans="1:27" ht="140">
      <c r="D160" s="86" t="s">
        <v>82</v>
      </c>
      <c r="E160" s="86">
        <v>8</v>
      </c>
      <c r="F160" s="105" t="s">
        <v>83</v>
      </c>
      <c r="G160" s="8" t="s">
        <v>32</v>
      </c>
      <c r="H160" s="8">
        <v>1</v>
      </c>
      <c r="I160" s="31" t="s">
        <v>492</v>
      </c>
      <c r="K160" s="87">
        <f>COUNTIF(H160:H164,"&gt;0")/COUNT(H160:H164)</f>
        <v>1</v>
      </c>
      <c r="L160" s="9"/>
      <c r="M160" s="8">
        <v>1</v>
      </c>
      <c r="N160" s="7" t="s">
        <v>493</v>
      </c>
      <c r="O160" s="90">
        <f>COUNTIF(M160:M164,"&gt;0")/COUNT(M160:M164)</f>
        <v>1</v>
      </c>
      <c r="P160" s="8">
        <f t="shared" si="12"/>
        <v>1</v>
      </c>
      <c r="Q160" s="90">
        <f>COUNTIF(P160:P164,"&gt;0")/COUNT(P160:P164)</f>
        <v>1</v>
      </c>
      <c r="R160" s="7" t="s">
        <v>494</v>
      </c>
      <c r="S160" s="86">
        <v>0</v>
      </c>
      <c r="T160" s="8">
        <f t="shared" si="13"/>
        <v>0</v>
      </c>
      <c r="Z160" s="86"/>
    </row>
    <row r="161" spans="4:26" ht="52">
      <c r="D161" s="86"/>
      <c r="E161" s="86"/>
      <c r="F161" s="105"/>
      <c r="G161" s="8" t="s">
        <v>33</v>
      </c>
      <c r="H161" s="8">
        <v>1</v>
      </c>
      <c r="I161" s="31" t="s">
        <v>495</v>
      </c>
      <c r="K161" s="87"/>
      <c r="L161" s="9"/>
      <c r="O161" s="90"/>
      <c r="P161" s="8">
        <f t="shared" si="12"/>
        <v>1</v>
      </c>
      <c r="Q161" s="90"/>
      <c r="S161" s="86"/>
      <c r="T161" s="8">
        <f t="shared" si="13"/>
        <v>0</v>
      </c>
      <c r="Z161" s="86"/>
    </row>
    <row r="162" spans="4:26" ht="52">
      <c r="D162" s="86"/>
      <c r="E162" s="86"/>
      <c r="F162" s="105"/>
      <c r="G162" s="8" t="s">
        <v>34</v>
      </c>
      <c r="H162" s="8">
        <v>1</v>
      </c>
      <c r="I162" s="31" t="s">
        <v>496</v>
      </c>
      <c r="K162" s="87"/>
      <c r="L162" s="9"/>
      <c r="O162" s="90"/>
      <c r="P162" s="8">
        <f t="shared" si="12"/>
        <v>1</v>
      </c>
      <c r="Q162" s="90"/>
      <c r="S162" s="86"/>
      <c r="T162" s="8">
        <f t="shared" si="13"/>
        <v>0</v>
      </c>
      <c r="Z162" s="86"/>
    </row>
    <row r="163" spans="4:26" ht="26">
      <c r="D163" s="86"/>
      <c r="E163" s="86"/>
      <c r="F163" s="105"/>
      <c r="G163" s="8" t="s">
        <v>35</v>
      </c>
      <c r="H163" s="8">
        <v>1</v>
      </c>
      <c r="I163" s="31" t="s">
        <v>497</v>
      </c>
      <c r="K163" s="87"/>
      <c r="L163" s="9"/>
      <c r="O163" s="90"/>
      <c r="P163" s="8">
        <f t="shared" si="12"/>
        <v>1</v>
      </c>
      <c r="Q163" s="90"/>
      <c r="S163" s="86"/>
      <c r="T163" s="8">
        <f t="shared" si="13"/>
        <v>0</v>
      </c>
      <c r="Z163" s="86"/>
    </row>
    <row r="164" spans="4:26" ht="52">
      <c r="D164" s="86"/>
      <c r="E164" s="86"/>
      <c r="F164" s="105"/>
      <c r="G164" s="8" t="s">
        <v>36</v>
      </c>
      <c r="H164" s="8">
        <v>1</v>
      </c>
      <c r="I164" s="31" t="s">
        <v>498</v>
      </c>
      <c r="K164" s="87"/>
      <c r="L164" s="9"/>
      <c r="O164" s="90"/>
      <c r="P164" s="8">
        <f t="shared" si="12"/>
        <v>1</v>
      </c>
      <c r="Q164" s="90"/>
      <c r="S164" s="86"/>
      <c r="T164" s="8">
        <f t="shared" si="13"/>
        <v>0</v>
      </c>
      <c r="Z164" s="86"/>
    </row>
    <row r="165" spans="4:26" ht="112">
      <c r="D165" s="86" t="s">
        <v>180</v>
      </c>
      <c r="E165" s="86">
        <v>20</v>
      </c>
      <c r="F165" s="86" t="s">
        <v>181</v>
      </c>
      <c r="G165" s="8" t="s">
        <v>32</v>
      </c>
      <c r="H165" s="8">
        <v>0</v>
      </c>
      <c r="K165" s="87">
        <f>COUNTIF(H165:H169,"&gt;0")/COUNT(H165:H169)</f>
        <v>0.6</v>
      </c>
      <c r="L165" s="9"/>
      <c r="M165" s="8">
        <v>1</v>
      </c>
      <c r="O165" s="87">
        <f>COUNTIF(M165:M169,"&gt;0")/COUNT(M165:M169)</f>
        <v>1</v>
      </c>
      <c r="P165" s="8">
        <f t="shared" si="12"/>
        <v>1</v>
      </c>
      <c r="Q165" s="87">
        <f>COUNTIF(P165:P169,"&gt;0")/COUNT(P165:P169)</f>
        <v>1</v>
      </c>
      <c r="R165" s="7" t="s">
        <v>499</v>
      </c>
      <c r="S165" s="86">
        <v>1</v>
      </c>
      <c r="T165" s="8">
        <f t="shared" si="13"/>
        <v>20</v>
      </c>
      <c r="Z165" s="86"/>
    </row>
    <row r="166" spans="4:26" ht="104">
      <c r="D166" s="86"/>
      <c r="E166" s="86"/>
      <c r="F166" s="86"/>
      <c r="G166" s="8" t="s">
        <v>33</v>
      </c>
      <c r="H166" s="8">
        <v>2</v>
      </c>
      <c r="I166" s="31" t="s">
        <v>500</v>
      </c>
      <c r="K166" s="87"/>
      <c r="L166" s="9"/>
      <c r="M166" s="8">
        <v>1</v>
      </c>
      <c r="O166" s="87"/>
      <c r="P166" s="8">
        <f t="shared" si="12"/>
        <v>1</v>
      </c>
      <c r="Q166" s="87"/>
      <c r="S166" s="86"/>
      <c r="T166" s="8">
        <f t="shared" si="13"/>
        <v>0</v>
      </c>
      <c r="Z166" s="86"/>
    </row>
    <row r="167" spans="4:26" ht="26">
      <c r="D167" s="86"/>
      <c r="E167" s="86"/>
      <c r="F167" s="86"/>
      <c r="G167" s="8" t="s">
        <v>34</v>
      </c>
      <c r="H167" s="8">
        <v>1</v>
      </c>
      <c r="I167" s="31" t="s">
        <v>501</v>
      </c>
      <c r="K167" s="87"/>
      <c r="L167" s="9"/>
      <c r="M167" s="8">
        <v>1</v>
      </c>
      <c r="O167" s="87"/>
      <c r="P167" s="8">
        <f t="shared" si="12"/>
        <v>1</v>
      </c>
      <c r="Q167" s="87"/>
      <c r="S167" s="86"/>
      <c r="T167" s="8">
        <f t="shared" si="13"/>
        <v>0</v>
      </c>
      <c r="Z167" s="86"/>
    </row>
    <row r="168" spans="4:26">
      <c r="D168" s="86"/>
      <c r="E168" s="86"/>
      <c r="F168" s="86"/>
      <c r="G168" s="8" t="s">
        <v>44</v>
      </c>
      <c r="H168" s="8">
        <v>1</v>
      </c>
      <c r="I168" s="33" t="s">
        <v>502</v>
      </c>
      <c r="K168" s="87"/>
      <c r="L168" s="9"/>
      <c r="M168" s="8">
        <v>1</v>
      </c>
      <c r="O168" s="87"/>
      <c r="P168" s="8">
        <f t="shared" si="12"/>
        <v>1</v>
      </c>
      <c r="Q168" s="87"/>
      <c r="S168" s="86"/>
      <c r="T168" s="8">
        <f t="shared" si="13"/>
        <v>0</v>
      </c>
      <c r="Z168" s="86"/>
    </row>
    <row r="169" spans="4:26">
      <c r="D169" s="86"/>
      <c r="E169" s="86"/>
      <c r="F169" s="86"/>
      <c r="G169" s="8" t="s">
        <v>45</v>
      </c>
      <c r="H169" s="8">
        <v>0</v>
      </c>
      <c r="K169" s="87"/>
      <c r="L169" s="9"/>
      <c r="M169" s="8">
        <v>1</v>
      </c>
      <c r="N169" s="8" t="s">
        <v>503</v>
      </c>
      <c r="O169" s="87"/>
      <c r="P169" s="8">
        <f t="shared" si="12"/>
        <v>1</v>
      </c>
      <c r="Q169" s="87"/>
      <c r="S169" s="86"/>
      <c r="T169" s="8">
        <f t="shared" si="13"/>
        <v>0</v>
      </c>
      <c r="Z169" s="86"/>
    </row>
    <row r="170" spans="4:26">
      <c r="D170" s="86" t="s">
        <v>273</v>
      </c>
      <c r="E170" s="86">
        <v>8</v>
      </c>
      <c r="F170" s="86" t="s">
        <v>274</v>
      </c>
      <c r="G170" s="8" t="s">
        <v>32</v>
      </c>
      <c r="H170" s="8">
        <v>0</v>
      </c>
      <c r="K170" s="87">
        <f>COUNTIF(H170:H174,"&gt;0")/COUNT(H170:H174)</f>
        <v>0.4</v>
      </c>
      <c r="L170" s="9"/>
      <c r="O170" s="87">
        <f>COUNTIF(M170:M174,"&gt;0")/COUNT(M170:M174)</f>
        <v>0.33333333333333331</v>
      </c>
      <c r="P170" s="8">
        <f t="shared" si="12"/>
        <v>0</v>
      </c>
      <c r="Q170" s="87">
        <f>COUNTIF(P170:P174,"&gt;0")/COUNT(P170:P174)</f>
        <v>0.6</v>
      </c>
      <c r="S170" s="86">
        <v>1</v>
      </c>
      <c r="T170" s="8">
        <f t="shared" si="13"/>
        <v>8</v>
      </c>
      <c r="Z170" s="86"/>
    </row>
    <row r="171" spans="4:26">
      <c r="D171" s="86"/>
      <c r="E171" s="86"/>
      <c r="F171" s="86"/>
      <c r="G171" s="8" t="s">
        <v>33</v>
      </c>
      <c r="H171" s="8">
        <v>0</v>
      </c>
      <c r="K171" s="87"/>
      <c r="L171" s="9"/>
      <c r="O171" s="87"/>
      <c r="P171" s="8">
        <f t="shared" si="12"/>
        <v>0</v>
      </c>
      <c r="Q171" s="87"/>
      <c r="S171" s="86"/>
      <c r="T171" s="8">
        <f t="shared" si="13"/>
        <v>0</v>
      </c>
      <c r="Z171" s="86"/>
    </row>
    <row r="172" spans="4:26">
      <c r="D172" s="86"/>
      <c r="E172" s="86"/>
      <c r="F172" s="86"/>
      <c r="G172" s="8" t="s">
        <v>34</v>
      </c>
      <c r="H172" s="8">
        <v>0</v>
      </c>
      <c r="K172" s="87"/>
      <c r="L172" s="9"/>
      <c r="M172" s="8">
        <v>1</v>
      </c>
      <c r="O172" s="87"/>
      <c r="P172" s="8">
        <f t="shared" si="12"/>
        <v>1</v>
      </c>
      <c r="Q172" s="87"/>
      <c r="S172" s="86"/>
      <c r="T172" s="8">
        <f t="shared" si="13"/>
        <v>0</v>
      </c>
      <c r="Z172" s="86"/>
    </row>
    <row r="173" spans="4:26" ht="143">
      <c r="D173" s="86"/>
      <c r="E173" s="86"/>
      <c r="F173" s="86"/>
      <c r="G173" s="8" t="s">
        <v>35</v>
      </c>
      <c r="H173" s="8">
        <v>1</v>
      </c>
      <c r="I173" s="31" t="s">
        <v>504</v>
      </c>
      <c r="K173" s="87"/>
      <c r="L173" s="9"/>
      <c r="M173" s="8">
        <v>0</v>
      </c>
      <c r="O173" s="87"/>
      <c r="P173" s="8">
        <f t="shared" si="12"/>
        <v>1</v>
      </c>
      <c r="Q173" s="87"/>
      <c r="S173" s="86"/>
      <c r="T173" s="8">
        <f t="shared" si="13"/>
        <v>0</v>
      </c>
      <c r="Z173" s="86"/>
    </row>
    <row r="174" spans="4:26" ht="56">
      <c r="D174" s="86"/>
      <c r="E174" s="86"/>
      <c r="F174" s="86"/>
      <c r="G174" s="8" t="s">
        <v>36</v>
      </c>
      <c r="H174" s="8">
        <v>2</v>
      </c>
      <c r="I174" s="33" t="s">
        <v>505</v>
      </c>
      <c r="J174" s="7" t="s">
        <v>506</v>
      </c>
      <c r="K174" s="87"/>
      <c r="L174" s="9"/>
      <c r="M174" s="8">
        <v>0</v>
      </c>
      <c r="O174" s="87"/>
      <c r="P174" s="8">
        <f t="shared" si="12"/>
        <v>1</v>
      </c>
      <c r="Q174" s="87"/>
      <c r="S174" s="86"/>
      <c r="T174" s="8">
        <f t="shared" si="13"/>
        <v>0</v>
      </c>
      <c r="Z174" s="86"/>
    </row>
    <row r="175" spans="4:26" ht="182">
      <c r="D175" s="7" t="s">
        <v>173</v>
      </c>
      <c r="E175" s="7">
        <v>8</v>
      </c>
      <c r="F175" s="8" t="s">
        <v>174</v>
      </c>
      <c r="K175" s="9"/>
      <c r="L175" s="9"/>
      <c r="O175" s="9">
        <v>0</v>
      </c>
      <c r="P175" s="8">
        <f t="shared" si="12"/>
        <v>0</v>
      </c>
      <c r="Q175" s="9">
        <v>0</v>
      </c>
      <c r="R175" s="7" t="s">
        <v>507</v>
      </c>
      <c r="S175" s="8" t="s">
        <v>316</v>
      </c>
      <c r="T175" s="8">
        <f t="shared" si="13"/>
        <v>8</v>
      </c>
      <c r="Z175" s="86"/>
    </row>
    <row r="176" spans="4:26">
      <c r="D176" s="7"/>
      <c r="E176" s="20">
        <f>SUM(E154:E175)</f>
        <v>57</v>
      </c>
      <c r="H176" s="17">
        <f>SUM(H154:H175)</f>
        <v>15</v>
      </c>
      <c r="J176" s="17" t="s">
        <v>39</v>
      </c>
      <c r="K176" s="19">
        <f>AVERAGEA(K154:K174)</f>
        <v>0.625</v>
      </c>
      <c r="L176" s="19">
        <f>SUMPRODUCT(K154:K174, E154:E174) / SUM( E154:E174)</f>
        <v>0.60612244897959178</v>
      </c>
      <c r="M176" s="17">
        <f>SUM(M154:M174)</f>
        <v>13</v>
      </c>
      <c r="N176" s="20"/>
      <c r="O176" s="19">
        <f>AVERAGE(O155:O174)</f>
        <v>0.77777777777777779</v>
      </c>
      <c r="P176" s="17"/>
      <c r="Q176" s="19">
        <f>AVERAGE(Q155:Q174)</f>
        <v>0.8666666666666667</v>
      </c>
      <c r="R176" s="17"/>
      <c r="S176" s="17">
        <f>SUM(S154:S174)/COUNTA(S154:S174)</f>
        <v>0.75</v>
      </c>
      <c r="T176" s="17">
        <f>SUM(T154:T175)</f>
        <v>49</v>
      </c>
      <c r="U176" s="17">
        <f>SUMPRODUCT(S154:S174, E154:E174) / SUM( E154:E174)</f>
        <v>0.83673469387755106</v>
      </c>
      <c r="V176" s="17">
        <v>0</v>
      </c>
      <c r="W176" s="17">
        <f>E175-T175</f>
        <v>0</v>
      </c>
      <c r="X176" s="8">
        <v>0</v>
      </c>
      <c r="Y176" s="8">
        <v>0</v>
      </c>
    </row>
    <row r="177" spans="1:26" ht="56">
      <c r="A177" s="8">
        <v>6</v>
      </c>
      <c r="B177" s="8" t="s">
        <v>508</v>
      </c>
      <c r="C177" s="7" t="s">
        <v>509</v>
      </c>
      <c r="D177" s="8" t="s">
        <v>97</v>
      </c>
      <c r="E177" s="86">
        <v>8</v>
      </c>
      <c r="F177" s="33" t="s">
        <v>98</v>
      </c>
      <c r="G177" s="8" t="s">
        <v>32</v>
      </c>
      <c r="H177" s="8">
        <v>0</v>
      </c>
      <c r="I177" s="31"/>
      <c r="K177" s="87">
        <f>COUNTIF(H177:H181,"&gt;0")/COUNT(H177:H181)</f>
        <v>0.8</v>
      </c>
      <c r="L177" s="9"/>
      <c r="M177" s="8">
        <v>1</v>
      </c>
      <c r="N177" s="7" t="s">
        <v>510</v>
      </c>
      <c r="O177" s="90">
        <f>COUNTIF(M177:M181,"&gt;0")/COUNT(M177:M181)</f>
        <v>1</v>
      </c>
      <c r="P177" s="7">
        <f t="shared" ref="P177:P212" si="14">IF(OR(H177&gt;0, M177&gt;0),1,0)</f>
        <v>1</v>
      </c>
      <c r="Q177" s="90">
        <f>COUNTIF(P177:P181,"&gt;0")/COUNT(P177:P181)</f>
        <v>1</v>
      </c>
      <c r="S177" s="86">
        <v>1</v>
      </c>
      <c r="T177" s="8">
        <f t="shared" ref="T177:T212" si="15">IF(S177&gt;0,E177,0)</f>
        <v>8</v>
      </c>
      <c r="Z177" s="86" t="s">
        <v>30</v>
      </c>
    </row>
    <row r="178" spans="1:26" ht="52">
      <c r="E178" s="86"/>
      <c r="G178" s="8" t="s">
        <v>33</v>
      </c>
      <c r="H178" s="8">
        <v>2</v>
      </c>
      <c r="I178" s="31" t="s">
        <v>511</v>
      </c>
      <c r="K178" s="87"/>
      <c r="L178" s="9"/>
      <c r="M178" s="8">
        <v>1</v>
      </c>
      <c r="O178" s="90"/>
      <c r="P178" s="7">
        <f t="shared" si="14"/>
        <v>1</v>
      </c>
      <c r="Q178" s="90"/>
      <c r="S178" s="86"/>
      <c r="T178" s="8">
        <f t="shared" si="15"/>
        <v>0</v>
      </c>
      <c r="Z178" s="86"/>
    </row>
    <row r="179" spans="1:26" ht="70">
      <c r="E179" s="86"/>
      <c r="G179" s="8" t="s">
        <v>34</v>
      </c>
      <c r="H179" s="8">
        <v>1</v>
      </c>
      <c r="I179" s="31" t="s">
        <v>512</v>
      </c>
      <c r="J179" s="7" t="s">
        <v>513</v>
      </c>
      <c r="K179" s="87"/>
      <c r="L179" s="9"/>
      <c r="M179" s="8">
        <v>1</v>
      </c>
      <c r="O179" s="90"/>
      <c r="P179" s="7">
        <f t="shared" si="14"/>
        <v>1</v>
      </c>
      <c r="Q179" s="90"/>
      <c r="S179" s="86"/>
      <c r="T179" s="8">
        <f t="shared" si="15"/>
        <v>0</v>
      </c>
      <c r="Z179" s="86"/>
    </row>
    <row r="180" spans="1:26" ht="26">
      <c r="E180" s="86"/>
      <c r="G180" s="8" t="s">
        <v>35</v>
      </c>
      <c r="H180" s="8">
        <v>2</v>
      </c>
      <c r="I180" s="31" t="s">
        <v>514</v>
      </c>
      <c r="K180" s="87"/>
      <c r="L180" s="9"/>
      <c r="M180" s="8">
        <v>1</v>
      </c>
      <c r="O180" s="90"/>
      <c r="P180" s="7">
        <f t="shared" si="14"/>
        <v>1</v>
      </c>
      <c r="Q180" s="90"/>
      <c r="S180" s="86"/>
      <c r="T180" s="8">
        <f t="shared" si="15"/>
        <v>0</v>
      </c>
      <c r="Z180" s="86"/>
    </row>
    <row r="181" spans="1:26" ht="78">
      <c r="E181" s="86"/>
      <c r="G181" s="8" t="s">
        <v>36</v>
      </c>
      <c r="H181" s="8">
        <v>1</v>
      </c>
      <c r="I181" s="31" t="s">
        <v>515</v>
      </c>
      <c r="K181" s="87"/>
      <c r="L181" s="9"/>
      <c r="M181" s="8">
        <v>1</v>
      </c>
      <c r="O181" s="90"/>
      <c r="P181" s="7">
        <f t="shared" si="14"/>
        <v>1</v>
      </c>
      <c r="Q181" s="90"/>
      <c r="S181" s="86"/>
      <c r="T181" s="8">
        <f t="shared" si="15"/>
        <v>0</v>
      </c>
      <c r="Z181" s="86"/>
    </row>
    <row r="182" spans="1:26" ht="23.25" customHeight="1">
      <c r="D182" s="88" t="s">
        <v>99</v>
      </c>
      <c r="E182" s="88">
        <v>20</v>
      </c>
      <c r="F182" s="88" t="s">
        <v>272</v>
      </c>
      <c r="G182" s="8" t="s">
        <v>32</v>
      </c>
      <c r="H182" s="8">
        <v>0</v>
      </c>
      <c r="K182" s="87">
        <f>COUNTIF(H182:H188,"&gt;0")/COUNT(H182:H188)</f>
        <v>0</v>
      </c>
      <c r="L182" s="9"/>
      <c r="M182" s="8">
        <v>1</v>
      </c>
      <c r="N182" s="7" t="s">
        <v>516</v>
      </c>
      <c r="O182" s="90">
        <f>COUNTIF(M182:M188,"&gt;0")/COUNT(M182:M188)</f>
        <v>0.8571428571428571</v>
      </c>
      <c r="P182" s="7">
        <f t="shared" si="14"/>
        <v>1</v>
      </c>
      <c r="Q182" s="90">
        <f>COUNTIF(P182:P188,"&gt;0")/COUNT(P182:P188)</f>
        <v>0.8571428571428571</v>
      </c>
      <c r="S182" s="86">
        <v>1</v>
      </c>
      <c r="T182" s="8">
        <f t="shared" si="15"/>
        <v>20</v>
      </c>
      <c r="Z182" s="86"/>
    </row>
    <row r="183" spans="1:26">
      <c r="D183" s="88"/>
      <c r="E183" s="88"/>
      <c r="F183" s="88"/>
      <c r="G183" s="8" t="s">
        <v>33</v>
      </c>
      <c r="H183" s="8">
        <v>0</v>
      </c>
      <c r="I183" s="31"/>
      <c r="K183" s="87"/>
      <c r="L183" s="9"/>
      <c r="M183" s="8">
        <v>1</v>
      </c>
      <c r="O183" s="90"/>
      <c r="P183" s="7">
        <f t="shared" si="14"/>
        <v>1</v>
      </c>
      <c r="Q183" s="90"/>
      <c r="S183" s="86"/>
      <c r="T183" s="8">
        <f t="shared" si="15"/>
        <v>0</v>
      </c>
      <c r="Z183" s="86"/>
    </row>
    <row r="184" spans="1:26">
      <c r="D184" s="88"/>
      <c r="E184" s="88"/>
      <c r="F184" s="88"/>
      <c r="G184" s="8" t="s">
        <v>34</v>
      </c>
      <c r="H184" s="8">
        <v>0</v>
      </c>
      <c r="I184" s="31"/>
      <c r="J184" s="7"/>
      <c r="K184" s="87"/>
      <c r="L184" s="9"/>
      <c r="M184" s="8">
        <v>0</v>
      </c>
      <c r="O184" s="90"/>
      <c r="P184" s="7">
        <f t="shared" si="14"/>
        <v>0</v>
      </c>
      <c r="Q184" s="90"/>
      <c r="S184" s="86"/>
      <c r="T184" s="8">
        <f t="shared" si="15"/>
        <v>0</v>
      </c>
      <c r="Z184" s="86"/>
    </row>
    <row r="185" spans="1:26">
      <c r="D185" s="88"/>
      <c r="E185" s="88"/>
      <c r="F185" s="88"/>
      <c r="G185" s="8" t="s">
        <v>35</v>
      </c>
      <c r="H185" s="8">
        <v>0</v>
      </c>
      <c r="I185" s="31"/>
      <c r="K185" s="87"/>
      <c r="L185" s="9"/>
      <c r="M185" s="8">
        <v>1</v>
      </c>
      <c r="O185" s="90"/>
      <c r="P185" s="7">
        <f t="shared" si="14"/>
        <v>1</v>
      </c>
      <c r="Q185" s="90"/>
      <c r="S185" s="86"/>
      <c r="T185" s="8">
        <f t="shared" si="15"/>
        <v>0</v>
      </c>
      <c r="Z185" s="86"/>
    </row>
    <row r="186" spans="1:26">
      <c r="D186" s="88"/>
      <c r="E186" s="88"/>
      <c r="F186" s="88"/>
      <c r="G186" s="8" t="s">
        <v>36</v>
      </c>
      <c r="H186" s="8">
        <v>0</v>
      </c>
      <c r="I186" s="31"/>
      <c r="K186" s="87"/>
      <c r="L186" s="9"/>
      <c r="M186" s="8">
        <v>1</v>
      </c>
      <c r="O186" s="90"/>
      <c r="P186" s="7">
        <f t="shared" si="14"/>
        <v>1</v>
      </c>
      <c r="Q186" s="90"/>
      <c r="S186" s="86"/>
      <c r="T186" s="8">
        <f t="shared" si="15"/>
        <v>0</v>
      </c>
      <c r="Z186" s="86"/>
    </row>
    <row r="187" spans="1:26">
      <c r="D187" s="88"/>
      <c r="E187" s="88"/>
      <c r="F187" s="88"/>
      <c r="G187" s="8" t="s">
        <v>44</v>
      </c>
      <c r="H187" s="8">
        <v>0</v>
      </c>
      <c r="K187" s="87"/>
      <c r="L187" s="9"/>
      <c r="M187" s="8">
        <v>1</v>
      </c>
      <c r="O187" s="90"/>
      <c r="P187" s="7">
        <f t="shared" si="14"/>
        <v>1</v>
      </c>
      <c r="Q187" s="90"/>
      <c r="S187" s="86"/>
      <c r="T187" s="8">
        <f t="shared" si="15"/>
        <v>0</v>
      </c>
      <c r="Z187" s="86"/>
    </row>
    <row r="188" spans="1:26">
      <c r="D188" s="88"/>
      <c r="E188" s="88"/>
      <c r="F188" s="88"/>
      <c r="G188" s="8" t="s">
        <v>45</v>
      </c>
      <c r="H188" s="8">
        <v>0</v>
      </c>
      <c r="K188" s="87"/>
      <c r="L188" s="9"/>
      <c r="M188" s="8">
        <v>1</v>
      </c>
      <c r="O188" s="90"/>
      <c r="P188" s="7">
        <f t="shared" si="14"/>
        <v>1</v>
      </c>
      <c r="Q188" s="90"/>
      <c r="S188" s="86"/>
      <c r="T188" s="8">
        <f t="shared" si="15"/>
        <v>0</v>
      </c>
      <c r="Z188" s="86"/>
    </row>
    <row r="189" spans="1:26" ht="28">
      <c r="D189" s="86" t="s">
        <v>517</v>
      </c>
      <c r="E189" s="86">
        <v>5</v>
      </c>
      <c r="F189" s="105" t="s">
        <v>518</v>
      </c>
      <c r="G189" s="8" t="s">
        <v>32</v>
      </c>
      <c r="H189" s="8">
        <v>0</v>
      </c>
      <c r="K189" s="87">
        <v>0.6</v>
      </c>
      <c r="L189" s="9"/>
      <c r="M189" s="8">
        <v>1</v>
      </c>
      <c r="N189" s="7" t="s">
        <v>516</v>
      </c>
      <c r="O189" s="90">
        <f>COUNTIF(M189:M193,"&gt;0")/COUNT(M189:M193)</f>
        <v>1</v>
      </c>
      <c r="P189" s="7">
        <f t="shared" si="14"/>
        <v>1</v>
      </c>
      <c r="Q189" s="90">
        <f>COUNTIF(P189:P193,"&gt;0")/COUNT(P189:P193)</f>
        <v>1</v>
      </c>
      <c r="S189" s="86">
        <v>1</v>
      </c>
      <c r="T189" s="8">
        <f t="shared" si="15"/>
        <v>5</v>
      </c>
      <c r="Z189" s="86"/>
    </row>
    <row r="190" spans="1:26">
      <c r="D190" s="86"/>
      <c r="E190" s="86"/>
      <c r="F190" s="105"/>
      <c r="G190" s="8" t="s">
        <v>33</v>
      </c>
      <c r="H190" s="8">
        <v>0</v>
      </c>
      <c r="K190" s="87"/>
      <c r="L190" s="9"/>
      <c r="M190" s="8">
        <v>1</v>
      </c>
      <c r="O190" s="90"/>
      <c r="P190" s="7">
        <f t="shared" si="14"/>
        <v>1</v>
      </c>
      <c r="Q190" s="90"/>
      <c r="S190" s="86"/>
      <c r="T190" s="8">
        <f t="shared" si="15"/>
        <v>0</v>
      </c>
      <c r="Z190" s="86"/>
    </row>
    <row r="191" spans="1:26" ht="78">
      <c r="D191" s="86"/>
      <c r="E191" s="86"/>
      <c r="F191" s="105"/>
      <c r="G191" s="8" t="s">
        <v>34</v>
      </c>
      <c r="H191" s="8">
        <v>1</v>
      </c>
      <c r="I191" s="31" t="s">
        <v>519</v>
      </c>
      <c r="K191" s="87"/>
      <c r="L191" s="9"/>
      <c r="M191" s="8">
        <v>1</v>
      </c>
      <c r="O191" s="90"/>
      <c r="P191" s="7">
        <f t="shared" si="14"/>
        <v>1</v>
      </c>
      <c r="Q191" s="90"/>
      <c r="S191" s="86"/>
      <c r="T191" s="8">
        <f t="shared" si="15"/>
        <v>0</v>
      </c>
      <c r="Z191" s="86"/>
    </row>
    <row r="192" spans="1:26" ht="52">
      <c r="D192" s="86"/>
      <c r="E192" s="86"/>
      <c r="F192" s="105"/>
      <c r="G192" s="8" t="s">
        <v>35</v>
      </c>
      <c r="H192" s="8">
        <v>1</v>
      </c>
      <c r="I192" s="31" t="s">
        <v>520</v>
      </c>
      <c r="K192" s="87"/>
      <c r="L192" s="9"/>
      <c r="M192" s="8">
        <v>1</v>
      </c>
      <c r="O192" s="90"/>
      <c r="P192" s="7">
        <f t="shared" si="14"/>
        <v>1</v>
      </c>
      <c r="Q192" s="90"/>
      <c r="S192" s="86"/>
      <c r="T192" s="8">
        <f t="shared" si="15"/>
        <v>0</v>
      </c>
      <c r="Z192" s="86"/>
    </row>
    <row r="193" spans="4:26" ht="39">
      <c r="D193" s="86"/>
      <c r="E193" s="86"/>
      <c r="F193" s="105"/>
      <c r="G193" s="8" t="s">
        <v>36</v>
      </c>
      <c r="H193" s="8">
        <v>1</v>
      </c>
      <c r="I193" s="31" t="s">
        <v>521</v>
      </c>
      <c r="K193" s="87"/>
      <c r="L193" s="9"/>
      <c r="M193" s="8">
        <v>1</v>
      </c>
      <c r="O193" s="90"/>
      <c r="P193" s="7">
        <f t="shared" si="14"/>
        <v>1</v>
      </c>
      <c r="Q193" s="90"/>
      <c r="S193" s="86"/>
      <c r="T193" s="8">
        <f t="shared" si="15"/>
        <v>0</v>
      </c>
      <c r="Z193" s="86"/>
    </row>
    <row r="194" spans="4:26" ht="95.25" customHeight="1">
      <c r="D194" s="88" t="s">
        <v>522</v>
      </c>
      <c r="E194" s="88">
        <v>8</v>
      </c>
      <c r="F194" s="88" t="s">
        <v>523</v>
      </c>
      <c r="G194" s="8" t="s">
        <v>32</v>
      </c>
      <c r="H194" s="8">
        <v>3</v>
      </c>
      <c r="I194" s="31" t="s">
        <v>524</v>
      </c>
      <c r="K194" s="87">
        <f>COUNTIF(H194:H196,"&gt;0")/COUNT(H194:H196)</f>
        <v>0.33333333333333331</v>
      </c>
      <c r="L194" s="9"/>
      <c r="M194" s="8">
        <v>1</v>
      </c>
      <c r="O194" s="87">
        <f>COUNTIF(M194:M196,"&gt;0")/COUNT(M194:M196)</f>
        <v>1</v>
      </c>
      <c r="P194" s="7">
        <f t="shared" si="14"/>
        <v>1</v>
      </c>
      <c r="Q194" s="87">
        <f>COUNTIF(P194:P196,"&gt;0")/COUNT(P194:P196)</f>
        <v>1</v>
      </c>
      <c r="S194" s="86">
        <v>0</v>
      </c>
      <c r="T194" s="8">
        <f t="shared" si="15"/>
        <v>0</v>
      </c>
      <c r="Z194" s="86"/>
    </row>
    <row r="195" spans="4:26">
      <c r="D195" s="88"/>
      <c r="E195" s="88"/>
      <c r="F195" s="88"/>
      <c r="G195" s="8" t="s">
        <v>33</v>
      </c>
      <c r="H195" s="8">
        <v>0</v>
      </c>
      <c r="K195" s="87"/>
      <c r="L195" s="9"/>
      <c r="M195" s="8">
        <v>1</v>
      </c>
      <c r="O195" s="87"/>
      <c r="P195" s="7">
        <f t="shared" si="14"/>
        <v>1</v>
      </c>
      <c r="Q195" s="87"/>
      <c r="S195" s="86"/>
      <c r="T195" s="8">
        <f t="shared" si="15"/>
        <v>0</v>
      </c>
      <c r="Z195" s="86"/>
    </row>
    <row r="196" spans="4:26">
      <c r="D196" s="88"/>
      <c r="E196" s="88"/>
      <c r="F196" s="88"/>
      <c r="G196" s="8" t="s">
        <v>34</v>
      </c>
      <c r="H196" s="8">
        <v>0</v>
      </c>
      <c r="K196" s="87"/>
      <c r="L196" s="9"/>
      <c r="M196" s="8">
        <v>1</v>
      </c>
      <c r="O196" s="87"/>
      <c r="P196" s="7">
        <f t="shared" si="14"/>
        <v>1</v>
      </c>
      <c r="Q196" s="87"/>
      <c r="S196" s="86"/>
      <c r="T196" s="8">
        <f t="shared" si="15"/>
        <v>0</v>
      </c>
      <c r="Z196" s="86"/>
    </row>
    <row r="197" spans="4:26" ht="28">
      <c r="D197" s="86" t="s">
        <v>525</v>
      </c>
      <c r="E197" s="86">
        <v>8</v>
      </c>
      <c r="F197" s="86" t="s">
        <v>526</v>
      </c>
      <c r="G197" s="8" t="s">
        <v>32</v>
      </c>
      <c r="H197" s="8">
        <v>0</v>
      </c>
      <c r="K197" s="87">
        <f>COUNTIF(H197:H202,"&gt;0")/COUNT(H197:H202)</f>
        <v>0.5</v>
      </c>
      <c r="L197" s="9"/>
      <c r="M197" s="8">
        <v>1</v>
      </c>
      <c r="N197" s="7" t="s">
        <v>510</v>
      </c>
      <c r="O197" s="90">
        <f>COUNTIF(M197:M202,"&gt;0")/COUNT(M197:M202)</f>
        <v>1</v>
      </c>
      <c r="P197" s="7">
        <f t="shared" si="14"/>
        <v>1</v>
      </c>
      <c r="Q197" s="90">
        <f>COUNTIF(P197:P202,"&gt;0")/COUNT(P197:P202)</f>
        <v>1</v>
      </c>
      <c r="S197" s="86">
        <v>1</v>
      </c>
      <c r="T197" s="8">
        <f t="shared" si="15"/>
        <v>8</v>
      </c>
      <c r="Z197" s="86"/>
    </row>
    <row r="198" spans="4:26" ht="26">
      <c r="D198" s="86"/>
      <c r="E198" s="86"/>
      <c r="F198" s="86"/>
      <c r="G198" s="8" t="s">
        <v>33</v>
      </c>
      <c r="H198" s="8">
        <v>1</v>
      </c>
      <c r="I198" s="31" t="s">
        <v>527</v>
      </c>
      <c r="K198" s="87"/>
      <c r="L198" s="9"/>
      <c r="M198" s="8">
        <v>1</v>
      </c>
      <c r="O198" s="90"/>
      <c r="P198" s="7">
        <f t="shared" si="14"/>
        <v>1</v>
      </c>
      <c r="Q198" s="90"/>
      <c r="S198" s="86"/>
      <c r="T198" s="8">
        <f t="shared" si="15"/>
        <v>0</v>
      </c>
      <c r="Z198" s="86"/>
    </row>
    <row r="199" spans="4:26" ht="26">
      <c r="D199" s="86"/>
      <c r="E199" s="86"/>
      <c r="F199" s="86"/>
      <c r="G199" s="8" t="s">
        <v>34</v>
      </c>
      <c r="H199" s="8">
        <v>1</v>
      </c>
      <c r="I199" s="31" t="s">
        <v>528</v>
      </c>
      <c r="K199" s="87"/>
      <c r="L199" s="9"/>
      <c r="M199" s="8">
        <v>1</v>
      </c>
      <c r="O199" s="90"/>
      <c r="P199" s="7">
        <f t="shared" si="14"/>
        <v>1</v>
      </c>
      <c r="Q199" s="90"/>
      <c r="S199" s="86"/>
      <c r="T199" s="8">
        <f t="shared" si="15"/>
        <v>0</v>
      </c>
      <c r="Z199" s="86"/>
    </row>
    <row r="200" spans="4:26">
      <c r="D200" s="86"/>
      <c r="E200" s="86"/>
      <c r="F200" s="86"/>
      <c r="G200" s="8" t="s">
        <v>35</v>
      </c>
      <c r="H200" s="8">
        <v>0</v>
      </c>
      <c r="K200" s="87"/>
      <c r="L200" s="9"/>
      <c r="M200" s="8">
        <v>1</v>
      </c>
      <c r="O200" s="90"/>
      <c r="P200" s="7">
        <f t="shared" si="14"/>
        <v>1</v>
      </c>
      <c r="Q200" s="90"/>
      <c r="S200" s="86"/>
      <c r="T200" s="8">
        <f t="shared" si="15"/>
        <v>0</v>
      </c>
      <c r="Z200" s="86"/>
    </row>
    <row r="201" spans="4:26">
      <c r="D201" s="86"/>
      <c r="E201" s="86"/>
      <c r="F201" s="86"/>
      <c r="G201" s="8" t="s">
        <v>36</v>
      </c>
      <c r="H201" s="8">
        <v>0</v>
      </c>
      <c r="K201" s="87"/>
      <c r="L201" s="9"/>
      <c r="M201" s="8">
        <v>1</v>
      </c>
      <c r="O201" s="90"/>
      <c r="P201" s="7">
        <f t="shared" si="14"/>
        <v>1</v>
      </c>
      <c r="Q201" s="90"/>
      <c r="S201" s="86"/>
      <c r="T201" s="8">
        <f t="shared" si="15"/>
        <v>0</v>
      </c>
      <c r="Z201" s="86"/>
    </row>
    <row r="202" spans="4:26" ht="26">
      <c r="D202" s="86"/>
      <c r="E202" s="86"/>
      <c r="F202" s="86"/>
      <c r="G202" s="8" t="s">
        <v>44</v>
      </c>
      <c r="H202" s="8">
        <v>1</v>
      </c>
      <c r="I202" s="31" t="s">
        <v>529</v>
      </c>
      <c r="K202" s="87"/>
      <c r="L202" s="9"/>
      <c r="M202" s="8">
        <v>1</v>
      </c>
      <c r="O202" s="90"/>
      <c r="P202" s="7">
        <f t="shared" si="14"/>
        <v>1</v>
      </c>
      <c r="Q202" s="90"/>
      <c r="S202" s="86"/>
      <c r="T202" s="8">
        <f t="shared" si="15"/>
        <v>0</v>
      </c>
      <c r="Z202" s="86"/>
    </row>
    <row r="203" spans="4:26" ht="56">
      <c r="D203" s="86" t="s">
        <v>530</v>
      </c>
      <c r="E203" s="86">
        <v>5</v>
      </c>
      <c r="F203" s="86" t="s">
        <v>531</v>
      </c>
      <c r="G203" s="8" t="s">
        <v>32</v>
      </c>
      <c r="H203" s="8">
        <v>1</v>
      </c>
      <c r="I203" s="31" t="s">
        <v>532</v>
      </c>
      <c r="K203" s="87">
        <f>COUNTIF(H203:H205,"&gt;0")/COUNT(H203:H205)</f>
        <v>0.33333333333333331</v>
      </c>
      <c r="L203" s="9"/>
      <c r="M203" s="8">
        <v>1</v>
      </c>
      <c r="N203" s="7" t="s">
        <v>468</v>
      </c>
      <c r="O203" s="90">
        <f>COUNTIF(M203:M205,"&gt;0")/COUNT(M203:M205)</f>
        <v>1</v>
      </c>
      <c r="P203" s="7">
        <f t="shared" si="14"/>
        <v>1</v>
      </c>
      <c r="Q203" s="90">
        <f>COUNTIF(P203:P205,"&gt;0")/COUNT(P203:P205)</f>
        <v>1</v>
      </c>
      <c r="S203" s="86">
        <v>1</v>
      </c>
      <c r="T203" s="8">
        <f t="shared" si="15"/>
        <v>5</v>
      </c>
      <c r="Z203" s="86"/>
    </row>
    <row r="204" spans="4:26">
      <c r="D204" s="86"/>
      <c r="E204" s="86"/>
      <c r="F204" s="86"/>
      <c r="G204" s="8" t="s">
        <v>33</v>
      </c>
      <c r="H204" s="8">
        <v>0</v>
      </c>
      <c r="K204" s="87"/>
      <c r="L204" s="9"/>
      <c r="M204" s="8">
        <v>1</v>
      </c>
      <c r="O204" s="90"/>
      <c r="P204" s="7">
        <f t="shared" si="14"/>
        <v>1</v>
      </c>
      <c r="Q204" s="90"/>
      <c r="S204" s="86"/>
      <c r="T204" s="8">
        <f t="shared" si="15"/>
        <v>0</v>
      </c>
      <c r="Z204" s="86"/>
    </row>
    <row r="205" spans="4:26">
      <c r="D205" s="86"/>
      <c r="E205" s="86"/>
      <c r="F205" s="86"/>
      <c r="G205" s="8" t="s">
        <v>34</v>
      </c>
      <c r="H205" s="8">
        <v>0</v>
      </c>
      <c r="K205" s="87"/>
      <c r="L205" s="9"/>
      <c r="M205" s="8">
        <v>1</v>
      </c>
      <c r="O205" s="90"/>
      <c r="P205" s="7">
        <f t="shared" si="14"/>
        <v>1</v>
      </c>
      <c r="Q205" s="90"/>
      <c r="S205" s="86"/>
      <c r="T205" s="8">
        <f t="shared" si="15"/>
        <v>0</v>
      </c>
      <c r="Z205" s="86"/>
    </row>
    <row r="206" spans="4:26" ht="65">
      <c r="D206" s="86" t="s">
        <v>533</v>
      </c>
      <c r="E206" s="86">
        <v>8</v>
      </c>
      <c r="F206" s="86" t="s">
        <v>534</v>
      </c>
      <c r="G206" s="8" t="s">
        <v>32</v>
      </c>
      <c r="H206" s="8">
        <v>1</v>
      </c>
      <c r="I206" s="31" t="s">
        <v>535</v>
      </c>
      <c r="K206" s="87">
        <f>COUNTIF(H206:H210,"&gt;0")/COUNT(H206:H210)</f>
        <v>1</v>
      </c>
      <c r="L206" s="9"/>
      <c r="M206" s="8">
        <v>1</v>
      </c>
      <c r="N206" s="7" t="s">
        <v>468</v>
      </c>
      <c r="O206" s="90">
        <f>COUNTIF(M206:M210,"&gt;0")/COUNT(M206:M210)</f>
        <v>1</v>
      </c>
      <c r="P206" s="7">
        <f t="shared" si="14"/>
        <v>1</v>
      </c>
      <c r="Q206" s="90">
        <f>COUNTIF(P206:P210,"&gt;0")/COUNT(P206:P210)</f>
        <v>1</v>
      </c>
      <c r="S206" s="86">
        <v>1</v>
      </c>
      <c r="T206" s="8">
        <f t="shared" si="15"/>
        <v>8</v>
      </c>
      <c r="Z206" s="86"/>
    </row>
    <row r="207" spans="4:26" ht="39">
      <c r="D207" s="86"/>
      <c r="E207" s="86"/>
      <c r="F207" s="86"/>
      <c r="G207" s="8" t="s">
        <v>33</v>
      </c>
      <c r="H207" s="8">
        <v>1</v>
      </c>
      <c r="I207" s="31" t="s">
        <v>536</v>
      </c>
      <c r="K207" s="87"/>
      <c r="L207" s="9"/>
      <c r="M207" s="8">
        <v>1</v>
      </c>
      <c r="O207" s="90"/>
      <c r="P207" s="7">
        <f t="shared" si="14"/>
        <v>1</v>
      </c>
      <c r="Q207" s="90"/>
      <c r="S207" s="86"/>
      <c r="T207" s="8">
        <f t="shared" si="15"/>
        <v>0</v>
      </c>
      <c r="Z207" s="86"/>
    </row>
    <row r="208" spans="4:26" ht="52">
      <c r="D208" s="86"/>
      <c r="E208" s="86"/>
      <c r="F208" s="86"/>
      <c r="G208" s="8" t="s">
        <v>34</v>
      </c>
      <c r="H208" s="8">
        <v>1</v>
      </c>
      <c r="I208" s="31" t="s">
        <v>537</v>
      </c>
      <c r="K208" s="87"/>
      <c r="L208" s="9"/>
      <c r="M208" s="8">
        <v>1</v>
      </c>
      <c r="O208" s="90"/>
      <c r="P208" s="7">
        <f t="shared" si="14"/>
        <v>1</v>
      </c>
      <c r="Q208" s="90"/>
      <c r="S208" s="86"/>
      <c r="T208" s="8">
        <f t="shared" si="15"/>
        <v>0</v>
      </c>
      <c r="Z208" s="86"/>
    </row>
    <row r="209" spans="4:27" ht="39">
      <c r="D209" s="86"/>
      <c r="E209" s="86"/>
      <c r="F209" s="86"/>
      <c r="G209" s="8" t="s">
        <v>35</v>
      </c>
      <c r="H209" s="8">
        <v>1</v>
      </c>
      <c r="I209" s="31" t="s">
        <v>538</v>
      </c>
      <c r="K209" s="87"/>
      <c r="L209" s="9"/>
      <c r="M209" s="8">
        <v>1</v>
      </c>
      <c r="O209" s="90"/>
      <c r="P209" s="7">
        <f t="shared" si="14"/>
        <v>1</v>
      </c>
      <c r="Q209" s="90"/>
      <c r="S209" s="86"/>
      <c r="T209" s="8">
        <f t="shared" si="15"/>
        <v>0</v>
      </c>
      <c r="Z209" s="86"/>
    </row>
    <row r="210" spans="4:27" ht="39">
      <c r="D210" s="86"/>
      <c r="E210" s="86"/>
      <c r="F210" s="86"/>
      <c r="G210" s="8" t="s">
        <v>36</v>
      </c>
      <c r="H210" s="8">
        <v>1</v>
      </c>
      <c r="I210" s="31" t="s">
        <v>539</v>
      </c>
      <c r="K210" s="87"/>
      <c r="L210" s="9"/>
      <c r="M210" s="8">
        <v>1</v>
      </c>
      <c r="O210" s="90"/>
      <c r="P210" s="7">
        <f t="shared" si="14"/>
        <v>1</v>
      </c>
      <c r="Q210" s="90"/>
      <c r="S210" s="86"/>
      <c r="T210" s="8">
        <f t="shared" si="15"/>
        <v>0</v>
      </c>
      <c r="Z210" s="86"/>
    </row>
    <row r="211" spans="4:27" ht="12.75" customHeight="1">
      <c r="D211" s="86" t="s">
        <v>540</v>
      </c>
      <c r="E211" s="86">
        <v>3</v>
      </c>
      <c r="F211" s="88" t="s">
        <v>541</v>
      </c>
      <c r="G211" s="8" t="s">
        <v>32</v>
      </c>
      <c r="H211" s="8">
        <v>0</v>
      </c>
      <c r="K211" s="87">
        <f>COUNTIF(H211:H212,"&gt;0")/COUNT(H211:H212)</f>
        <v>0.5</v>
      </c>
      <c r="L211" s="9"/>
      <c r="M211" s="8">
        <v>1</v>
      </c>
      <c r="O211" s="87">
        <f>COUNTIF(M211:M212,"&gt;0")/COUNT(M211:M212)</f>
        <v>1</v>
      </c>
      <c r="P211" s="7">
        <f t="shared" si="14"/>
        <v>1</v>
      </c>
      <c r="Q211" s="87">
        <f>COUNTIF(P211:P212,"&gt;0")/COUNT(P211:P212)</f>
        <v>1</v>
      </c>
      <c r="S211" s="86">
        <v>1</v>
      </c>
      <c r="T211" s="8">
        <f t="shared" si="15"/>
        <v>3</v>
      </c>
      <c r="Z211" s="86"/>
    </row>
    <row r="212" spans="4:27" ht="56">
      <c r="D212" s="86"/>
      <c r="E212" s="86"/>
      <c r="F212" s="88"/>
      <c r="G212" s="8" t="s">
        <v>33</v>
      </c>
      <c r="H212" s="8">
        <v>1</v>
      </c>
      <c r="I212" s="31" t="s">
        <v>542</v>
      </c>
      <c r="J212" s="7" t="s">
        <v>543</v>
      </c>
      <c r="K212" s="87"/>
      <c r="L212" s="9"/>
      <c r="M212" s="8">
        <v>1</v>
      </c>
      <c r="O212" s="87"/>
      <c r="P212" s="7">
        <f t="shared" si="14"/>
        <v>1</v>
      </c>
      <c r="Q212" s="87"/>
      <c r="S212" s="86"/>
      <c r="T212" s="8">
        <f t="shared" si="15"/>
        <v>0</v>
      </c>
      <c r="Z212" s="86"/>
    </row>
    <row r="213" spans="4:27">
      <c r="E213" s="17">
        <f>SUM(E177:E212)</f>
        <v>65</v>
      </c>
      <c r="H213" s="17">
        <f>SUM(H177:H212)</f>
        <v>22</v>
      </c>
      <c r="J213" s="17" t="s">
        <v>39</v>
      </c>
      <c r="K213" s="19">
        <f>AVERAGEA(K177:K212)</f>
        <v>0.5083333333333333</v>
      </c>
      <c r="L213" s="19">
        <f>SUMPRODUCT(K177:K212, E177:E212) / SUM( E177:E212)</f>
        <v>0.41897435897435897</v>
      </c>
      <c r="M213" s="17">
        <f>SUM(M177:M212)</f>
        <v>35</v>
      </c>
      <c r="N213" s="20"/>
      <c r="O213" s="28">
        <f>AVERAGE(O177:O212)</f>
        <v>0.98214285714285721</v>
      </c>
      <c r="P213" s="7"/>
      <c r="Q213" s="28">
        <f>AVERAGE(Q177:Q212)</f>
        <v>0.98214285714285721</v>
      </c>
      <c r="R213" s="17"/>
      <c r="S213" s="17">
        <f>SUM(S177:S212)/COUNTA(S177:S212)</f>
        <v>0.875</v>
      </c>
      <c r="T213" s="17">
        <f>SUM(T177:T212)</f>
        <v>57</v>
      </c>
      <c r="U213" s="17">
        <f>SUMPRODUCT(S177:S212, E177:E212) / SUM( E177:E212)</f>
        <v>0.87692307692307692</v>
      </c>
      <c r="V213" s="17">
        <v>21</v>
      </c>
      <c r="W213" s="17">
        <f>E213-T213</f>
        <v>8</v>
      </c>
      <c r="X213" s="8">
        <v>0</v>
      </c>
      <c r="Y213" s="8">
        <v>0</v>
      </c>
    </row>
    <row r="214" spans="4:27">
      <c r="K214" s="9"/>
      <c r="L214" s="9"/>
    </row>
    <row r="215" spans="4:27">
      <c r="K215" s="9"/>
      <c r="L215" s="9"/>
    </row>
    <row r="216" spans="4:27">
      <c r="K216" s="9"/>
      <c r="L216" s="9"/>
    </row>
    <row r="217" spans="4:27">
      <c r="K217" s="9"/>
      <c r="L217" s="9"/>
    </row>
    <row r="218" spans="4:27">
      <c r="K218" s="9"/>
      <c r="L218" s="9"/>
    </row>
    <row r="219" spans="4:27">
      <c r="K219" s="9"/>
      <c r="L219" s="9"/>
    </row>
    <row r="220" spans="4:27">
      <c r="K220" s="9"/>
      <c r="L220" s="9"/>
    </row>
    <row r="221" spans="4:27">
      <c r="K221" s="9"/>
      <c r="L221" s="9"/>
    </row>
    <row r="222" spans="4:27">
      <c r="K222" s="9"/>
      <c r="L222" s="9"/>
    </row>
    <row r="223" spans="4:27">
      <c r="K223" s="9"/>
      <c r="L223" s="9"/>
      <c r="X223" s="17"/>
      <c r="Y223" s="17"/>
      <c r="Z223" s="17"/>
      <c r="AA223" s="17"/>
    </row>
    <row r="224" spans="4:27">
      <c r="K224" s="9"/>
      <c r="L224" s="9"/>
    </row>
    <row r="225" spans="11:12">
      <c r="K225" s="9"/>
      <c r="L225" s="9"/>
    </row>
    <row r="226" spans="11:12">
      <c r="K226" s="9"/>
      <c r="L226" s="9"/>
    </row>
    <row r="227" spans="11:12">
      <c r="K227" s="9"/>
      <c r="L227" s="9"/>
    </row>
    <row r="228" spans="11:12">
      <c r="K228" s="9"/>
      <c r="L228" s="9"/>
    </row>
    <row r="229" spans="11:12">
      <c r="K229" s="9"/>
      <c r="L229" s="9"/>
    </row>
    <row r="230" spans="11:12">
      <c r="K230" s="9"/>
      <c r="L230" s="9"/>
    </row>
    <row r="231" spans="11:12">
      <c r="K231" s="9"/>
      <c r="L231" s="9"/>
    </row>
    <row r="232" spans="11:12">
      <c r="K232" s="9"/>
      <c r="L232" s="9"/>
    </row>
    <row r="246" spans="24:27">
      <c r="X246" s="17"/>
      <c r="Y246" s="17"/>
      <c r="Z246" s="17"/>
      <c r="AA246" s="17"/>
    </row>
  </sheetData>
  <mergeCells count="268">
    <mergeCell ref="C2:C51"/>
    <mergeCell ref="D2:D15"/>
    <mergeCell ref="E2:E15"/>
    <mergeCell ref="K2:K15"/>
    <mergeCell ref="N2:N51"/>
    <mergeCell ref="O2:O15"/>
    <mergeCell ref="Q2:Q15"/>
    <mergeCell ref="D43:D45"/>
    <mergeCell ref="E43:E45"/>
    <mergeCell ref="K43:K45"/>
    <mergeCell ref="O43:O45"/>
    <mergeCell ref="Q43:Q45"/>
    <mergeCell ref="S2:S15"/>
    <mergeCell ref="Z2:Z51"/>
    <mergeCell ref="D16:D21"/>
    <mergeCell ref="E16:E21"/>
    <mergeCell ref="K16:K21"/>
    <mergeCell ref="O16:O21"/>
    <mergeCell ref="Q16:Q21"/>
    <mergeCell ref="S16:S21"/>
    <mergeCell ref="D22:D25"/>
    <mergeCell ref="E22:E25"/>
    <mergeCell ref="K22:K27"/>
    <mergeCell ref="O22:O25"/>
    <mergeCell ref="Q22:Q25"/>
    <mergeCell ref="S22:S25"/>
    <mergeCell ref="D26:D27"/>
    <mergeCell ref="E26:E27"/>
    <mergeCell ref="O26:O27"/>
    <mergeCell ref="Q26:Q27"/>
    <mergeCell ref="S26:S27"/>
    <mergeCell ref="D28:D32"/>
    <mergeCell ref="E28:E32"/>
    <mergeCell ref="K28:K32"/>
    <mergeCell ref="O28:O32"/>
    <mergeCell ref="Q28:Q32"/>
    <mergeCell ref="S28:S32"/>
    <mergeCell ref="D33:D35"/>
    <mergeCell ref="E33:E35"/>
    <mergeCell ref="K33:K35"/>
    <mergeCell ref="O33:O35"/>
    <mergeCell ref="Q33:Q35"/>
    <mergeCell ref="S33:S35"/>
    <mergeCell ref="D36:D42"/>
    <mergeCell ref="E36:E42"/>
    <mergeCell ref="K36:K42"/>
    <mergeCell ref="O36:O42"/>
    <mergeCell ref="Q36:Q42"/>
    <mergeCell ref="S36:S42"/>
    <mergeCell ref="S43:S45"/>
    <mergeCell ref="D46:D51"/>
    <mergeCell ref="E46:E51"/>
    <mergeCell ref="K46:K51"/>
    <mergeCell ref="O46:O51"/>
    <mergeCell ref="Q46:Q51"/>
    <mergeCell ref="S46:S51"/>
    <mergeCell ref="A53:A78"/>
    <mergeCell ref="B53:B78"/>
    <mergeCell ref="C53:C78"/>
    <mergeCell ref="D53:D56"/>
    <mergeCell ref="E53:E56"/>
    <mergeCell ref="F53:F56"/>
    <mergeCell ref="K53:K56"/>
    <mergeCell ref="O53:O56"/>
    <mergeCell ref="Q53:Q56"/>
    <mergeCell ref="S53:S56"/>
    <mergeCell ref="F76:F78"/>
    <mergeCell ref="K76:K78"/>
    <mergeCell ref="O76:O78"/>
    <mergeCell ref="Q76:Q78"/>
    <mergeCell ref="S76:S78"/>
    <mergeCell ref="A2:A51"/>
    <mergeCell ref="B2:B51"/>
    <mergeCell ref="Z53:Z78"/>
    <mergeCell ref="D57:D62"/>
    <mergeCell ref="E57:E62"/>
    <mergeCell ref="F57:F62"/>
    <mergeCell ref="K57:K62"/>
    <mergeCell ref="O57:O62"/>
    <mergeCell ref="Q57:Q62"/>
    <mergeCell ref="S57:S62"/>
    <mergeCell ref="D63:D66"/>
    <mergeCell ref="E63:E66"/>
    <mergeCell ref="F63:F66"/>
    <mergeCell ref="K63:K66"/>
    <mergeCell ref="O63:O66"/>
    <mergeCell ref="Q63:Q66"/>
    <mergeCell ref="S63:S66"/>
    <mergeCell ref="D67:D75"/>
    <mergeCell ref="E67:E75"/>
    <mergeCell ref="F67:F75"/>
    <mergeCell ref="K67:K75"/>
    <mergeCell ref="O67:O75"/>
    <mergeCell ref="Q67:Q75"/>
    <mergeCell ref="S67:S75"/>
    <mergeCell ref="D76:D78"/>
    <mergeCell ref="E76:E78"/>
    <mergeCell ref="O79:O81"/>
    <mergeCell ref="Q79:Q81"/>
    <mergeCell ref="S79:S81"/>
    <mergeCell ref="A83:A152"/>
    <mergeCell ref="B83:B152"/>
    <mergeCell ref="C83:C152"/>
    <mergeCell ref="D83:D86"/>
    <mergeCell ref="E83:E86"/>
    <mergeCell ref="F83:F86"/>
    <mergeCell ref="K83:K86"/>
    <mergeCell ref="O83:O86"/>
    <mergeCell ref="Q83:Q86"/>
    <mergeCell ref="S83:S86"/>
    <mergeCell ref="O105:O108"/>
    <mergeCell ref="Q105:Q108"/>
    <mergeCell ref="S105:S108"/>
    <mergeCell ref="D109:D114"/>
    <mergeCell ref="E109:E114"/>
    <mergeCell ref="F109:F114"/>
    <mergeCell ref="K109:K114"/>
    <mergeCell ref="O109:O114"/>
    <mergeCell ref="Q109:Q114"/>
    <mergeCell ref="S109:S114"/>
    <mergeCell ref="D115:D118"/>
    <mergeCell ref="Z83:Z152"/>
    <mergeCell ref="D87:D92"/>
    <mergeCell ref="E87:E92"/>
    <mergeCell ref="K87:K92"/>
    <mergeCell ref="O87:O92"/>
    <mergeCell ref="Q87:Q92"/>
    <mergeCell ref="S87:S92"/>
    <mergeCell ref="D93:D97"/>
    <mergeCell ref="E93:E97"/>
    <mergeCell ref="K93:K97"/>
    <mergeCell ref="O93:O97"/>
    <mergeCell ref="Q93:Q97"/>
    <mergeCell ref="S93:S97"/>
    <mergeCell ref="D99:D104"/>
    <mergeCell ref="E99:E104"/>
    <mergeCell ref="F99:F104"/>
    <mergeCell ref="K99:K104"/>
    <mergeCell ref="O99:O104"/>
    <mergeCell ref="Q99:Q104"/>
    <mergeCell ref="S99:S104"/>
    <mergeCell ref="D105:D108"/>
    <mergeCell ref="E105:E108"/>
    <mergeCell ref="F105:F106"/>
    <mergeCell ref="K105:K108"/>
    <mergeCell ref="E115:E118"/>
    <mergeCell ref="F115:F118"/>
    <mergeCell ref="K115:K118"/>
    <mergeCell ref="O115:O118"/>
    <mergeCell ref="Q115:Q118"/>
    <mergeCell ref="S115:S118"/>
    <mergeCell ref="D119:D123"/>
    <mergeCell ref="E119:E123"/>
    <mergeCell ref="K119:K123"/>
    <mergeCell ref="O119:O123"/>
    <mergeCell ref="Q119:Q123"/>
    <mergeCell ref="S119:S123"/>
    <mergeCell ref="D124:D128"/>
    <mergeCell ref="E124:E128"/>
    <mergeCell ref="F124:F128"/>
    <mergeCell ref="K124:K128"/>
    <mergeCell ref="O124:O128"/>
    <mergeCell ref="Q124:Q128"/>
    <mergeCell ref="S124:S128"/>
    <mergeCell ref="E129:E135"/>
    <mergeCell ref="F129:F135"/>
    <mergeCell ref="K129:K135"/>
    <mergeCell ref="O129:O135"/>
    <mergeCell ref="Q129:Q135"/>
    <mergeCell ref="S129:S135"/>
    <mergeCell ref="D136:D141"/>
    <mergeCell ref="E136:E141"/>
    <mergeCell ref="F136:F141"/>
    <mergeCell ref="K136:K141"/>
    <mergeCell ref="O136:O141"/>
    <mergeCell ref="Q136:Q141"/>
    <mergeCell ref="S136:S141"/>
    <mergeCell ref="D142:D152"/>
    <mergeCell ref="E142:E152"/>
    <mergeCell ref="F142:F152"/>
    <mergeCell ref="K142:K152"/>
    <mergeCell ref="O142:O152"/>
    <mergeCell ref="Q142:Q152"/>
    <mergeCell ref="S142:S152"/>
    <mergeCell ref="D154:D159"/>
    <mergeCell ref="E154:E159"/>
    <mergeCell ref="F154:F159"/>
    <mergeCell ref="K154:K159"/>
    <mergeCell ref="O154:O159"/>
    <mergeCell ref="Q154:Q159"/>
    <mergeCell ref="S154:S159"/>
    <mergeCell ref="Z154:Z175"/>
    <mergeCell ref="D160:D164"/>
    <mergeCell ref="E160:E164"/>
    <mergeCell ref="F160:F164"/>
    <mergeCell ref="K160:K164"/>
    <mergeCell ref="O160:O164"/>
    <mergeCell ref="Q160:Q164"/>
    <mergeCell ref="S160:S164"/>
    <mergeCell ref="D165:D169"/>
    <mergeCell ref="E165:E169"/>
    <mergeCell ref="F165:F169"/>
    <mergeCell ref="K165:K169"/>
    <mergeCell ref="O165:O169"/>
    <mergeCell ref="Q165:Q169"/>
    <mergeCell ref="S165:S169"/>
    <mergeCell ref="D170:D174"/>
    <mergeCell ref="E170:E174"/>
    <mergeCell ref="F170:F174"/>
    <mergeCell ref="K170:K174"/>
    <mergeCell ref="O170:O174"/>
    <mergeCell ref="Q170:Q174"/>
    <mergeCell ref="S170:S174"/>
    <mergeCell ref="E177:E181"/>
    <mergeCell ref="K177:K181"/>
    <mergeCell ref="O177:O181"/>
    <mergeCell ref="Q177:Q181"/>
    <mergeCell ref="S177:S181"/>
    <mergeCell ref="Z177:Z212"/>
    <mergeCell ref="D182:D188"/>
    <mergeCell ref="E182:E188"/>
    <mergeCell ref="F182:F188"/>
    <mergeCell ref="K182:K188"/>
    <mergeCell ref="O182:O188"/>
    <mergeCell ref="Q182:Q188"/>
    <mergeCell ref="S182:S188"/>
    <mergeCell ref="D189:D193"/>
    <mergeCell ref="E189:E193"/>
    <mergeCell ref="F189:F193"/>
    <mergeCell ref="K189:K193"/>
    <mergeCell ref="O189:O193"/>
    <mergeCell ref="Q189:Q193"/>
    <mergeCell ref="S189:S193"/>
    <mergeCell ref="D194:D196"/>
    <mergeCell ref="E194:E196"/>
    <mergeCell ref="F194:F196"/>
    <mergeCell ref="K194:K196"/>
    <mergeCell ref="O194:O196"/>
    <mergeCell ref="Q194:Q196"/>
    <mergeCell ref="S194:S196"/>
    <mergeCell ref="D197:D202"/>
    <mergeCell ref="E197:E202"/>
    <mergeCell ref="F197:F202"/>
    <mergeCell ref="K197:K202"/>
    <mergeCell ref="O197:O202"/>
    <mergeCell ref="Q197:Q202"/>
    <mergeCell ref="S197:S202"/>
    <mergeCell ref="D203:D205"/>
    <mergeCell ref="E203:E205"/>
    <mergeCell ref="F203:F205"/>
    <mergeCell ref="K203:K205"/>
    <mergeCell ref="O203:O205"/>
    <mergeCell ref="Q203:Q205"/>
    <mergeCell ref="S203:S205"/>
    <mergeCell ref="D206:D210"/>
    <mergeCell ref="E206:E210"/>
    <mergeCell ref="F206:F210"/>
    <mergeCell ref="K206:K210"/>
    <mergeCell ref="O206:O210"/>
    <mergeCell ref="Q206:Q210"/>
    <mergeCell ref="S206:S210"/>
    <mergeCell ref="D211:D212"/>
    <mergeCell ref="E211:E212"/>
    <mergeCell ref="F211:F212"/>
    <mergeCell ref="K211:K212"/>
    <mergeCell ref="O211:O212"/>
    <mergeCell ref="Q211:Q212"/>
    <mergeCell ref="S211:S212"/>
  </mergeCells>
  <pageMargins left="0.78749999999999998" right="0.78749999999999998" top="1.05277777777778" bottom="1.05277777777778" header="0.78749999999999998" footer="0.78749999999999998"/>
  <pageSetup paperSize="9" orientation="portrait" horizontalDpi="300" verticalDpi="300"/>
  <headerFooter>
    <oddHeader>&amp;C&amp;"Times New Roman,Regular"&amp;12&amp;A</oddHeader>
    <oddFooter>&amp;C&amp;"Times New Roman,Regular"&amp;12Page &amp;P</oddFooter>
  </headerFooter>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MJ134"/>
  <sheetViews>
    <sheetView zoomScale="85" zoomScaleNormal="85" workbookViewId="0">
      <selection activeCell="M97" sqref="M97"/>
    </sheetView>
  </sheetViews>
  <sheetFormatPr baseColWidth="10" defaultColWidth="11.6640625" defaultRowHeight="13"/>
  <cols>
    <col min="1" max="2" width="11.5" style="8"/>
    <col min="3" max="3" width="16.5" style="8" customWidth="1"/>
    <col min="4" max="5" width="11.5" style="8"/>
    <col min="6" max="6" width="26.5" style="8" customWidth="1"/>
    <col min="7" max="7" width="11.5" style="8"/>
    <col min="8" max="8" width="15" style="8" customWidth="1"/>
    <col min="9" max="10" width="11.5" style="8"/>
    <col min="11" max="11" width="27.1640625" style="8" customWidth="1"/>
    <col min="12" max="13" width="25.83203125" style="8" customWidth="1"/>
    <col min="14" max="14" width="18.5" style="8" customWidth="1"/>
    <col min="15" max="15" width="21" style="8" customWidth="1"/>
    <col min="16" max="16" width="21.5" style="8" customWidth="1"/>
    <col min="17" max="17" width="26.33203125" style="8" customWidth="1"/>
    <col min="18" max="1024" width="11.5" style="8"/>
  </cols>
  <sheetData>
    <row r="1" spans="1:21">
      <c r="A1" s="8" t="s">
        <v>0</v>
      </c>
      <c r="B1" s="8" t="s">
        <v>1</v>
      </c>
      <c r="C1" s="8" t="s">
        <v>2</v>
      </c>
      <c r="D1" s="8" t="s">
        <v>3</v>
      </c>
      <c r="E1" s="8" t="s">
        <v>4</v>
      </c>
      <c r="F1" s="8" t="s">
        <v>5</v>
      </c>
      <c r="G1" s="8" t="s">
        <v>6</v>
      </c>
      <c r="H1" s="8" t="s">
        <v>7</v>
      </c>
      <c r="I1" s="8" t="s">
        <v>8</v>
      </c>
      <c r="J1" s="8" t="s">
        <v>9</v>
      </c>
      <c r="K1" s="8" t="s">
        <v>10</v>
      </c>
      <c r="L1" s="8" t="s">
        <v>11</v>
      </c>
      <c r="M1" s="8" t="s">
        <v>12</v>
      </c>
      <c r="N1" s="8" t="s">
        <v>13</v>
      </c>
      <c r="O1" s="8" t="s">
        <v>14</v>
      </c>
      <c r="P1" s="8" t="s">
        <v>15</v>
      </c>
      <c r="Q1" s="8" t="s">
        <v>16</v>
      </c>
      <c r="R1" s="8" t="s">
        <v>17</v>
      </c>
      <c r="S1" s="8" t="s">
        <v>18</v>
      </c>
      <c r="T1" s="8" t="s">
        <v>19</v>
      </c>
      <c r="U1" s="8" t="s">
        <v>25</v>
      </c>
    </row>
    <row r="2" spans="1:21" ht="28">
      <c r="A2" s="8">
        <v>2</v>
      </c>
      <c r="B2" s="8" t="s">
        <v>544</v>
      </c>
      <c r="C2" s="7" t="s">
        <v>545</v>
      </c>
      <c r="D2" s="8" t="s">
        <v>546</v>
      </c>
      <c r="E2" s="8">
        <v>3</v>
      </c>
      <c r="F2" s="7" t="s">
        <v>547</v>
      </c>
      <c r="G2" s="8" t="s">
        <v>548</v>
      </c>
      <c r="H2" s="8">
        <v>6</v>
      </c>
      <c r="K2" s="9">
        <v>0.46</v>
      </c>
      <c r="L2" s="9"/>
      <c r="M2" s="8">
        <v>27</v>
      </c>
      <c r="N2" s="1" t="s">
        <v>549</v>
      </c>
      <c r="O2" s="57">
        <v>0.5</v>
      </c>
      <c r="P2" s="58" t="s">
        <v>550</v>
      </c>
      <c r="Q2" s="58"/>
      <c r="S2" s="8">
        <v>0</v>
      </c>
      <c r="U2" s="86" t="s">
        <v>148</v>
      </c>
    </row>
    <row r="3" spans="1:21" ht="28">
      <c r="D3" s="8" t="s">
        <v>126</v>
      </c>
      <c r="E3" s="8">
        <v>13</v>
      </c>
      <c r="F3" s="7" t="s">
        <v>127</v>
      </c>
      <c r="G3" s="8" t="s">
        <v>32</v>
      </c>
      <c r="H3" s="8">
        <v>0</v>
      </c>
      <c r="K3" s="87">
        <f>COUNTIF(H3:H11,"&gt;0")/COUNT(H3:H11)</f>
        <v>0.22222222222222221</v>
      </c>
      <c r="L3" s="9"/>
      <c r="M3" s="86">
        <v>21</v>
      </c>
      <c r="N3" s="1" t="s">
        <v>549</v>
      </c>
      <c r="O3" s="114">
        <v>0.5</v>
      </c>
      <c r="P3" s="58">
        <f t="shared" ref="P3:P34" si="0">IF(OR(H3&gt;0, M3&gt;0),1,0)</f>
        <v>1</v>
      </c>
      <c r="Q3" s="58"/>
      <c r="S3" s="86">
        <v>0</v>
      </c>
      <c r="U3" s="86"/>
    </row>
    <row r="4" spans="1:21">
      <c r="G4" s="8" t="s">
        <v>33</v>
      </c>
      <c r="H4" s="8">
        <v>0</v>
      </c>
      <c r="K4" s="87"/>
      <c r="L4" s="9"/>
      <c r="M4" s="86"/>
      <c r="O4" s="114"/>
      <c r="P4" s="58">
        <f t="shared" si="0"/>
        <v>0</v>
      </c>
      <c r="Q4" s="58"/>
      <c r="S4" s="86"/>
      <c r="U4" s="86"/>
    </row>
    <row r="5" spans="1:21">
      <c r="G5" s="8" t="s">
        <v>34</v>
      </c>
      <c r="H5" s="8">
        <v>0</v>
      </c>
      <c r="K5" s="87"/>
      <c r="L5" s="9"/>
      <c r="M5" s="86"/>
      <c r="O5" s="114"/>
      <c r="P5" s="58">
        <f t="shared" si="0"/>
        <v>0</v>
      </c>
      <c r="Q5" s="58"/>
      <c r="S5" s="86"/>
      <c r="U5" s="86"/>
    </row>
    <row r="6" spans="1:21">
      <c r="G6" s="8" t="s">
        <v>35</v>
      </c>
      <c r="H6" s="8">
        <v>0</v>
      </c>
      <c r="K6" s="87"/>
      <c r="L6" s="9"/>
      <c r="M6" s="86"/>
      <c r="O6" s="114"/>
      <c r="P6" s="58">
        <f t="shared" si="0"/>
        <v>0</v>
      </c>
      <c r="Q6" s="58"/>
      <c r="S6" s="86"/>
      <c r="U6" s="86"/>
    </row>
    <row r="7" spans="1:21">
      <c r="G7" s="8" t="s">
        <v>36</v>
      </c>
      <c r="H7" s="8">
        <v>0</v>
      </c>
      <c r="K7" s="87"/>
      <c r="L7" s="9"/>
      <c r="M7" s="86"/>
      <c r="O7" s="114"/>
      <c r="P7" s="58">
        <f t="shared" si="0"/>
        <v>0</v>
      </c>
      <c r="Q7" s="58"/>
      <c r="S7" s="86"/>
      <c r="U7" s="86"/>
    </row>
    <row r="8" spans="1:21">
      <c r="G8" s="8" t="s">
        <v>44</v>
      </c>
      <c r="H8" s="8">
        <v>5</v>
      </c>
      <c r="K8" s="87"/>
      <c r="L8" s="9"/>
      <c r="M8" s="86"/>
      <c r="O8" s="114"/>
      <c r="P8" s="58">
        <f t="shared" si="0"/>
        <v>1</v>
      </c>
      <c r="Q8" s="58"/>
      <c r="S8" s="86"/>
      <c r="U8" s="86"/>
    </row>
    <row r="9" spans="1:21">
      <c r="G9" s="8" t="s">
        <v>45</v>
      </c>
      <c r="H9" s="8">
        <v>3</v>
      </c>
      <c r="K9" s="87"/>
      <c r="L9" s="9"/>
      <c r="M9" s="86"/>
      <c r="O9" s="114"/>
      <c r="P9" s="58">
        <f t="shared" si="0"/>
        <v>1</v>
      </c>
      <c r="Q9" s="58"/>
      <c r="S9" s="86"/>
      <c r="U9" s="86"/>
    </row>
    <row r="10" spans="1:21">
      <c r="G10" s="8" t="s">
        <v>46</v>
      </c>
      <c r="H10" s="8">
        <v>0</v>
      </c>
      <c r="K10" s="87"/>
      <c r="L10" s="9"/>
      <c r="M10" s="86"/>
      <c r="O10" s="114"/>
      <c r="P10" s="58">
        <f t="shared" si="0"/>
        <v>0</v>
      </c>
      <c r="Q10" s="58"/>
      <c r="S10" s="86"/>
      <c r="U10" s="86"/>
    </row>
    <row r="11" spans="1:21">
      <c r="G11" s="8" t="s">
        <v>47</v>
      </c>
      <c r="H11" s="8">
        <v>0</v>
      </c>
      <c r="K11" s="87"/>
      <c r="L11" s="9"/>
      <c r="M11" s="86"/>
      <c r="O11" s="114"/>
      <c r="P11" s="58">
        <f t="shared" si="0"/>
        <v>0</v>
      </c>
      <c r="Q11" s="58"/>
      <c r="S11" s="86"/>
      <c r="U11" s="86"/>
    </row>
    <row r="12" spans="1:21" ht="14">
      <c r="D12" s="8" t="s">
        <v>106</v>
      </c>
      <c r="E12" s="8">
        <v>3</v>
      </c>
      <c r="F12" s="7" t="s">
        <v>107</v>
      </c>
      <c r="G12" s="8" t="s">
        <v>32</v>
      </c>
      <c r="H12" s="8">
        <v>2</v>
      </c>
      <c r="K12" s="87">
        <f>COUNTIF(H12:H16,"&gt;0")/COUNT(H12:H16)</f>
        <v>0.2</v>
      </c>
      <c r="L12" s="9"/>
      <c r="M12" s="86">
        <v>10</v>
      </c>
      <c r="N12" s="1" t="s">
        <v>549</v>
      </c>
      <c r="O12" s="114">
        <v>0.5</v>
      </c>
      <c r="P12" s="58">
        <f t="shared" si="0"/>
        <v>1</v>
      </c>
      <c r="Q12" s="58"/>
      <c r="S12" s="86">
        <v>0</v>
      </c>
      <c r="U12" s="86"/>
    </row>
    <row r="13" spans="1:21">
      <c r="G13" s="8" t="s">
        <v>33</v>
      </c>
      <c r="H13" s="8">
        <v>0</v>
      </c>
      <c r="K13" s="87"/>
      <c r="L13" s="9"/>
      <c r="M13" s="86"/>
      <c r="O13" s="114"/>
      <c r="P13" s="58">
        <f t="shared" si="0"/>
        <v>0</v>
      </c>
      <c r="Q13" s="58"/>
      <c r="S13" s="86"/>
      <c r="U13" s="86"/>
    </row>
    <row r="14" spans="1:21">
      <c r="G14" s="8" t="s">
        <v>34</v>
      </c>
      <c r="H14" s="8">
        <v>0</v>
      </c>
      <c r="K14" s="87"/>
      <c r="L14" s="9"/>
      <c r="M14" s="86"/>
      <c r="O14" s="114"/>
      <c r="P14" s="58">
        <f t="shared" si="0"/>
        <v>0</v>
      </c>
      <c r="Q14" s="58"/>
      <c r="S14" s="86"/>
      <c r="U14" s="86"/>
    </row>
    <row r="15" spans="1:21">
      <c r="G15" s="8" t="s">
        <v>35</v>
      </c>
      <c r="H15" s="8">
        <v>0</v>
      </c>
      <c r="K15" s="87"/>
      <c r="L15" s="9"/>
      <c r="M15" s="86"/>
      <c r="O15" s="114"/>
      <c r="P15" s="58">
        <f t="shared" si="0"/>
        <v>0</v>
      </c>
      <c r="Q15" s="58"/>
      <c r="S15" s="86"/>
      <c r="U15" s="86"/>
    </row>
    <row r="16" spans="1:21">
      <c r="G16" s="8" t="s">
        <v>36</v>
      </c>
      <c r="H16" s="8">
        <v>0</v>
      </c>
      <c r="K16" s="87"/>
      <c r="L16" s="9"/>
      <c r="M16" s="86"/>
      <c r="O16" s="114"/>
      <c r="P16" s="58">
        <f t="shared" si="0"/>
        <v>0</v>
      </c>
      <c r="Q16" s="58"/>
      <c r="S16" s="86"/>
      <c r="U16" s="86"/>
    </row>
    <row r="17" spans="1:21" ht="14">
      <c r="D17" s="8" t="s">
        <v>109</v>
      </c>
      <c r="E17" s="8">
        <v>5</v>
      </c>
      <c r="F17" s="7" t="s">
        <v>37</v>
      </c>
      <c r="G17" s="8" t="s">
        <v>150</v>
      </c>
      <c r="H17" s="8">
        <v>0</v>
      </c>
      <c r="K17" s="9">
        <f>COUNTIF(H17:H17,"&gt;0")/COUNT(H17:H17)</f>
        <v>0</v>
      </c>
      <c r="L17" s="9"/>
      <c r="M17" s="8">
        <v>5</v>
      </c>
      <c r="N17" s="1" t="s">
        <v>549</v>
      </c>
      <c r="O17" s="57">
        <v>0.5</v>
      </c>
      <c r="P17" s="58">
        <f t="shared" si="0"/>
        <v>1</v>
      </c>
      <c r="Q17" s="58"/>
      <c r="S17" s="8">
        <v>0</v>
      </c>
      <c r="U17" s="86"/>
    </row>
    <row r="18" spans="1:21">
      <c r="D18" s="8" t="s">
        <v>110</v>
      </c>
      <c r="E18" s="8">
        <v>1</v>
      </c>
      <c r="F18" s="8" t="s">
        <v>38</v>
      </c>
      <c r="G18" s="8" t="s">
        <v>151</v>
      </c>
      <c r="H18" s="8">
        <v>0</v>
      </c>
      <c r="K18" s="9">
        <f>COUNTIF(H18:H18,"&gt;0")/COUNT(H18:H18)</f>
        <v>0</v>
      </c>
      <c r="L18" s="9"/>
      <c r="M18" s="8">
        <v>0</v>
      </c>
      <c r="O18" s="9">
        <f>COUNTIF(M18:M18,"&gt;0")/COUNT(M18:M18)</f>
        <v>0</v>
      </c>
      <c r="P18" s="58">
        <f t="shared" si="0"/>
        <v>0</v>
      </c>
      <c r="Q18" s="58"/>
      <c r="S18" s="8">
        <v>0</v>
      </c>
      <c r="U18" s="86"/>
    </row>
    <row r="19" spans="1:21">
      <c r="D19" s="8" t="s">
        <v>112</v>
      </c>
      <c r="E19" s="8">
        <v>13</v>
      </c>
      <c r="F19" s="8" t="s">
        <v>113</v>
      </c>
      <c r="G19" s="8" t="s">
        <v>178</v>
      </c>
      <c r="H19" s="8">
        <v>0</v>
      </c>
      <c r="K19" s="9">
        <f>COUNTIF(H19:H19,"&gt;0")/COUNT(H19:H19)</f>
        <v>0</v>
      </c>
      <c r="L19" s="9"/>
      <c r="M19" s="8">
        <v>13</v>
      </c>
      <c r="N19" s="1" t="s">
        <v>549</v>
      </c>
      <c r="O19" s="57">
        <v>0.5</v>
      </c>
      <c r="P19" s="58">
        <f t="shared" si="0"/>
        <v>1</v>
      </c>
      <c r="Q19" s="58"/>
      <c r="S19" s="8">
        <v>0</v>
      </c>
      <c r="U19" s="86"/>
    </row>
    <row r="20" spans="1:21">
      <c r="D20" s="8" t="s">
        <v>133</v>
      </c>
      <c r="E20" s="8">
        <v>5</v>
      </c>
      <c r="F20" s="8" t="s">
        <v>159</v>
      </c>
      <c r="G20" s="8" t="s">
        <v>279</v>
      </c>
      <c r="H20" s="8">
        <v>0</v>
      </c>
      <c r="K20" s="9">
        <f>COUNTIF(H20:H20,"&gt;0")/COUNT(H20:H20)</f>
        <v>0</v>
      </c>
      <c r="L20" s="9"/>
      <c r="M20" s="8">
        <v>0</v>
      </c>
      <c r="O20" s="9">
        <f>COUNTIF(M20:M20,"&gt;0")/COUNT(M20:M20)</f>
        <v>0</v>
      </c>
      <c r="P20" s="58">
        <f t="shared" si="0"/>
        <v>0</v>
      </c>
      <c r="Q20" s="58"/>
      <c r="S20" s="8">
        <v>1</v>
      </c>
      <c r="U20" s="86"/>
    </row>
    <row r="21" spans="1:21">
      <c r="H21" s="17">
        <f>SUM(H2:H20)</f>
        <v>16</v>
      </c>
      <c r="J21" s="17" t="s">
        <v>39</v>
      </c>
      <c r="K21" s="19">
        <f>AVERAGEA(K2:K20)</f>
        <v>0.12603174603174602</v>
      </c>
      <c r="L21" s="19">
        <f>SUMPRODUCT(K2:K20, E2:E20) / SUM( E2:E20)</f>
        <v>0.11322997416020673</v>
      </c>
      <c r="M21" s="17">
        <f>SUM(M2:M20)</f>
        <v>76</v>
      </c>
      <c r="N21" s="20"/>
      <c r="O21" s="28">
        <f>AVERAGE(O2:O20)</f>
        <v>0.35714285714285715</v>
      </c>
      <c r="P21" s="58">
        <f t="shared" si="0"/>
        <v>1</v>
      </c>
      <c r="Q21" s="58"/>
      <c r="R21" s="17"/>
      <c r="S21" s="17">
        <f>SUM(S2:S20)/COUNTA(S2:S20)</f>
        <v>0.14285714285714285</v>
      </c>
      <c r="T21" s="17">
        <f>SUMPRODUCT(S2:S20, E2:E20) / SUM( E2:E20)</f>
        <v>0.11627906976744186</v>
      </c>
    </row>
    <row r="22" spans="1:21" ht="28">
      <c r="A22" s="8">
        <v>3</v>
      </c>
      <c r="B22" s="8" t="s">
        <v>309</v>
      </c>
      <c r="C22" s="7" t="s">
        <v>551</v>
      </c>
      <c r="D22" s="4" t="s">
        <v>106</v>
      </c>
      <c r="E22" s="8">
        <v>1</v>
      </c>
      <c r="F22" s="7" t="s">
        <v>107</v>
      </c>
      <c r="G22" s="8" t="s">
        <v>32</v>
      </c>
      <c r="H22" s="8">
        <v>0</v>
      </c>
      <c r="K22" s="87">
        <f>COUNTIF(H22:H26,"&gt;0")/COUNT(H22:H26)</f>
        <v>0</v>
      </c>
      <c r="L22" s="9"/>
      <c r="M22" s="8">
        <v>1</v>
      </c>
      <c r="O22" s="87">
        <f>COUNTIF(M22:M26,"&gt;0")/COUNT(M22:M26)</f>
        <v>1</v>
      </c>
      <c r="P22" s="58">
        <f t="shared" si="0"/>
        <v>1</v>
      </c>
      <c r="Q22" s="87">
        <f>COUNTIF(P22:P26,"&gt;0")/COUNT(P22:P26)</f>
        <v>1</v>
      </c>
      <c r="S22" s="86">
        <v>1</v>
      </c>
      <c r="U22" s="86" t="s">
        <v>62</v>
      </c>
    </row>
    <row r="23" spans="1:21">
      <c r="C23" s="7"/>
      <c r="D23" s="4"/>
      <c r="F23" s="7"/>
      <c r="G23" s="8" t="s">
        <v>33</v>
      </c>
      <c r="H23" s="8">
        <v>0</v>
      </c>
      <c r="K23" s="87"/>
      <c r="L23" s="9"/>
      <c r="M23" s="8">
        <v>1</v>
      </c>
      <c r="O23" s="87"/>
      <c r="P23" s="58">
        <f t="shared" si="0"/>
        <v>1</v>
      </c>
      <c r="Q23" s="87"/>
      <c r="S23" s="86"/>
      <c r="U23" s="86"/>
    </row>
    <row r="24" spans="1:21">
      <c r="C24" s="7"/>
      <c r="D24" s="4"/>
      <c r="F24" s="7"/>
      <c r="G24" s="8" t="s">
        <v>34</v>
      </c>
      <c r="H24" s="8">
        <v>0</v>
      </c>
      <c r="K24" s="87"/>
      <c r="L24" s="9"/>
      <c r="M24" s="8">
        <v>1</v>
      </c>
      <c r="O24" s="87"/>
      <c r="P24" s="58">
        <f t="shared" si="0"/>
        <v>1</v>
      </c>
      <c r="Q24" s="87"/>
      <c r="S24" s="86"/>
      <c r="U24" s="86"/>
    </row>
    <row r="25" spans="1:21">
      <c r="C25" s="7"/>
      <c r="D25" s="4"/>
      <c r="F25" s="7"/>
      <c r="G25" s="8" t="s">
        <v>35</v>
      </c>
      <c r="H25" s="8">
        <v>0</v>
      </c>
      <c r="K25" s="87"/>
      <c r="L25" s="9"/>
      <c r="M25" s="8">
        <v>1</v>
      </c>
      <c r="O25" s="87"/>
      <c r="P25" s="58">
        <f t="shared" si="0"/>
        <v>1</v>
      </c>
      <c r="Q25" s="87"/>
      <c r="S25" s="86"/>
      <c r="U25" s="86"/>
    </row>
    <row r="26" spans="1:21">
      <c r="C26" s="7"/>
      <c r="D26" s="4"/>
      <c r="F26" s="7"/>
      <c r="G26" s="8" t="s">
        <v>36</v>
      </c>
      <c r="H26" s="8">
        <v>0</v>
      </c>
      <c r="K26" s="87"/>
      <c r="L26" s="9"/>
      <c r="M26" s="8">
        <v>1</v>
      </c>
      <c r="O26" s="87"/>
      <c r="P26" s="58">
        <f t="shared" si="0"/>
        <v>1</v>
      </c>
      <c r="Q26" s="87"/>
      <c r="S26" s="86"/>
      <c r="U26" s="86"/>
    </row>
    <row r="27" spans="1:21">
      <c r="D27" s="4" t="s">
        <v>109</v>
      </c>
      <c r="E27" s="8">
        <v>3</v>
      </c>
      <c r="F27" s="8" t="s">
        <v>37</v>
      </c>
      <c r="G27" s="8" t="s">
        <v>32</v>
      </c>
      <c r="H27" s="8">
        <v>0</v>
      </c>
      <c r="K27" s="87">
        <f>COUNTIF(H27:H30,"&gt;0")/COUNT(H27:H30)</f>
        <v>0</v>
      </c>
      <c r="L27" s="9"/>
      <c r="M27" s="8">
        <v>1</v>
      </c>
      <c r="O27" s="87">
        <f>COUNTIF(M27:M30,"&gt;0")/COUNT(M27:M30)</f>
        <v>1</v>
      </c>
      <c r="P27" s="58">
        <f t="shared" si="0"/>
        <v>1</v>
      </c>
      <c r="Q27" s="87">
        <f>COUNTIF(P27:P30,"&gt;0")/COUNT(P27:P30)</f>
        <v>1</v>
      </c>
      <c r="S27" s="86">
        <v>1</v>
      </c>
      <c r="U27" s="86"/>
    </row>
    <row r="28" spans="1:21">
      <c r="D28" s="4"/>
      <c r="G28" s="8" t="s">
        <v>33</v>
      </c>
      <c r="H28" s="8">
        <v>0</v>
      </c>
      <c r="K28" s="87"/>
      <c r="L28" s="9"/>
      <c r="M28" s="8">
        <v>1</v>
      </c>
      <c r="O28" s="87"/>
      <c r="P28" s="58">
        <f t="shared" si="0"/>
        <v>1</v>
      </c>
      <c r="Q28" s="87"/>
      <c r="S28" s="86"/>
      <c r="U28" s="86"/>
    </row>
    <row r="29" spans="1:21">
      <c r="D29" s="4"/>
      <c r="G29" s="8" t="s">
        <v>34</v>
      </c>
      <c r="H29" s="8">
        <v>0</v>
      </c>
      <c r="K29" s="87"/>
      <c r="L29" s="9"/>
      <c r="M29" s="8">
        <v>1</v>
      </c>
      <c r="O29" s="87"/>
      <c r="P29" s="58">
        <f t="shared" si="0"/>
        <v>1</v>
      </c>
      <c r="Q29" s="87"/>
      <c r="S29" s="86"/>
      <c r="U29" s="86"/>
    </row>
    <row r="30" spans="1:21">
      <c r="D30" s="4"/>
      <c r="G30" s="8" t="s">
        <v>35</v>
      </c>
      <c r="H30" s="8">
        <v>0</v>
      </c>
      <c r="K30" s="87"/>
      <c r="L30" s="9"/>
      <c r="M30" s="8">
        <v>1</v>
      </c>
      <c r="O30" s="87"/>
      <c r="P30" s="58">
        <f t="shared" si="0"/>
        <v>1</v>
      </c>
      <c r="Q30" s="87"/>
      <c r="S30" s="86"/>
      <c r="U30" s="86"/>
    </row>
    <row r="31" spans="1:21">
      <c r="D31" s="4" t="s">
        <v>110</v>
      </c>
      <c r="E31" s="8">
        <v>0.5</v>
      </c>
      <c r="F31" s="8" t="s">
        <v>38</v>
      </c>
      <c r="G31" s="8" t="s">
        <v>32</v>
      </c>
      <c r="H31" s="8">
        <v>0</v>
      </c>
      <c r="K31" s="87">
        <f>COUNTIF(H31:H32,"&gt;0")/COUNT(H31:H32)</f>
        <v>0</v>
      </c>
      <c r="L31" s="9"/>
      <c r="M31" s="8">
        <v>1</v>
      </c>
      <c r="O31" s="87">
        <f>COUNTIF(M31:M32,"&gt;0")/COUNT(M31:M32)</f>
        <v>1</v>
      </c>
      <c r="P31" s="58">
        <f t="shared" si="0"/>
        <v>1</v>
      </c>
      <c r="Q31" s="87">
        <f>COUNTIF(P31:P32,"&gt;0")/COUNT(P31:P32)</f>
        <v>1</v>
      </c>
      <c r="S31" s="86">
        <v>1</v>
      </c>
      <c r="U31" s="86"/>
    </row>
    <row r="32" spans="1:21">
      <c r="D32" s="4"/>
      <c r="G32" s="8" t="s">
        <v>33</v>
      </c>
      <c r="H32" s="8">
        <v>0</v>
      </c>
      <c r="K32" s="87"/>
      <c r="L32" s="9"/>
      <c r="M32" s="8">
        <v>1</v>
      </c>
      <c r="O32" s="87"/>
      <c r="P32" s="58">
        <f t="shared" si="0"/>
        <v>1</v>
      </c>
      <c r="Q32" s="87"/>
      <c r="S32" s="86"/>
      <c r="U32" s="86"/>
    </row>
    <row r="33" spans="4:21">
      <c r="D33" s="4" t="s">
        <v>112</v>
      </c>
      <c r="E33" s="8">
        <v>3</v>
      </c>
      <c r="F33" s="8" t="s">
        <v>113</v>
      </c>
      <c r="G33" s="8" t="s">
        <v>32</v>
      </c>
      <c r="H33" s="8">
        <v>0</v>
      </c>
      <c r="K33" s="87">
        <f>COUNTIF(H33:H37,"&gt;0")/COUNT(H33:H37)</f>
        <v>0</v>
      </c>
      <c r="L33" s="9"/>
      <c r="M33" s="8">
        <v>1</v>
      </c>
      <c r="O33" s="87">
        <f>COUNTIF(M33:M37,"&gt;0")/COUNT(M33:M37)</f>
        <v>1</v>
      </c>
      <c r="P33" s="58">
        <f t="shared" si="0"/>
        <v>1</v>
      </c>
      <c r="Q33" s="87">
        <f>COUNTIF(P33:P37,"&gt;0")/COUNT(P33:P37)</f>
        <v>1</v>
      </c>
      <c r="S33" s="86">
        <v>1</v>
      </c>
      <c r="U33" s="86"/>
    </row>
    <row r="34" spans="4:21">
      <c r="D34" s="4"/>
      <c r="G34" s="8" t="s">
        <v>33</v>
      </c>
      <c r="H34" s="8">
        <v>0</v>
      </c>
      <c r="K34" s="87"/>
      <c r="L34" s="9"/>
      <c r="M34" s="8">
        <v>1</v>
      </c>
      <c r="O34" s="87"/>
      <c r="P34" s="58">
        <f t="shared" si="0"/>
        <v>1</v>
      </c>
      <c r="Q34" s="87"/>
      <c r="S34" s="86"/>
      <c r="U34" s="86"/>
    </row>
    <row r="35" spans="4:21">
      <c r="D35" s="4"/>
      <c r="G35" s="8" t="s">
        <v>34</v>
      </c>
      <c r="H35" s="8">
        <v>0</v>
      </c>
      <c r="K35" s="87"/>
      <c r="L35" s="9"/>
      <c r="M35" s="8">
        <v>1</v>
      </c>
      <c r="O35" s="87"/>
      <c r="P35" s="58">
        <f t="shared" ref="P35:P66" si="1">IF(OR(H35&gt;0, M35&gt;0),1,0)</f>
        <v>1</v>
      </c>
      <c r="Q35" s="87"/>
      <c r="S35" s="86"/>
      <c r="U35" s="86"/>
    </row>
    <row r="36" spans="4:21">
      <c r="D36" s="4"/>
      <c r="G36" s="8" t="s">
        <v>35</v>
      </c>
      <c r="H36" s="8">
        <v>0</v>
      </c>
      <c r="K36" s="87"/>
      <c r="L36" s="9"/>
      <c r="M36" s="8">
        <v>1</v>
      </c>
      <c r="O36" s="87"/>
      <c r="P36" s="58">
        <f t="shared" si="1"/>
        <v>1</v>
      </c>
      <c r="Q36" s="87"/>
      <c r="S36" s="86"/>
      <c r="U36" s="86"/>
    </row>
    <row r="37" spans="4:21">
      <c r="D37" s="4"/>
      <c r="G37" s="8" t="s">
        <v>36</v>
      </c>
      <c r="H37" s="8">
        <v>0</v>
      </c>
      <c r="K37" s="87"/>
      <c r="L37" s="9"/>
      <c r="M37" s="8">
        <v>1</v>
      </c>
      <c r="O37" s="87"/>
      <c r="P37" s="58">
        <f t="shared" si="1"/>
        <v>1</v>
      </c>
      <c r="Q37" s="87"/>
      <c r="S37" s="86"/>
      <c r="U37" s="86"/>
    </row>
    <row r="38" spans="4:21">
      <c r="D38" s="8" t="s">
        <v>114</v>
      </c>
      <c r="E38" s="8">
        <v>13</v>
      </c>
      <c r="F38" s="8" t="s">
        <v>57</v>
      </c>
      <c r="G38" s="8" t="s">
        <v>552</v>
      </c>
      <c r="H38" s="8">
        <v>0</v>
      </c>
      <c r="K38" s="87">
        <f>COUNTIF(H38:H44,"&gt;0")/COUNT(H38:H44)</f>
        <v>0</v>
      </c>
      <c r="L38" s="9"/>
      <c r="M38" s="8">
        <v>1</v>
      </c>
      <c r="O38" s="87">
        <f>COUNTIF(M38:M44,"&gt;0")/COUNT(M38:M44)</f>
        <v>1</v>
      </c>
      <c r="P38" s="58">
        <f t="shared" si="1"/>
        <v>1</v>
      </c>
      <c r="Q38" s="87">
        <f>COUNTIF(P38:P44,"&gt;0")/COUNT(P38:P44)</f>
        <v>1</v>
      </c>
      <c r="S38" s="86">
        <v>0</v>
      </c>
      <c r="U38" s="86"/>
    </row>
    <row r="39" spans="4:21">
      <c r="G39" s="8" t="s">
        <v>33</v>
      </c>
      <c r="H39" s="8">
        <v>0</v>
      </c>
      <c r="K39" s="87"/>
      <c r="L39" s="9"/>
      <c r="M39" s="8">
        <v>1</v>
      </c>
      <c r="O39" s="87"/>
      <c r="P39" s="58">
        <f t="shared" si="1"/>
        <v>1</v>
      </c>
      <c r="Q39" s="87"/>
      <c r="S39" s="86"/>
      <c r="U39" s="86"/>
    </row>
    <row r="40" spans="4:21">
      <c r="G40" s="8" t="s">
        <v>34</v>
      </c>
      <c r="H40" s="8">
        <v>0</v>
      </c>
      <c r="K40" s="87"/>
      <c r="L40" s="9"/>
      <c r="M40" s="8">
        <v>1</v>
      </c>
      <c r="O40" s="87"/>
      <c r="P40" s="58">
        <f t="shared" si="1"/>
        <v>1</v>
      </c>
      <c r="Q40" s="87"/>
      <c r="S40" s="86"/>
      <c r="U40" s="86"/>
    </row>
    <row r="41" spans="4:21">
      <c r="G41" s="8" t="s">
        <v>35</v>
      </c>
      <c r="H41" s="8">
        <v>0</v>
      </c>
      <c r="K41" s="87"/>
      <c r="L41" s="9"/>
      <c r="M41" s="8">
        <v>1</v>
      </c>
      <c r="O41" s="87"/>
      <c r="P41" s="58">
        <f t="shared" si="1"/>
        <v>1</v>
      </c>
      <c r="Q41" s="87"/>
      <c r="S41" s="86"/>
      <c r="U41" s="86"/>
    </row>
    <row r="42" spans="4:21">
      <c r="G42" s="8" t="s">
        <v>36</v>
      </c>
      <c r="H42" s="8">
        <v>0</v>
      </c>
      <c r="K42" s="87"/>
      <c r="L42" s="9"/>
      <c r="M42" s="8">
        <v>1</v>
      </c>
      <c r="O42" s="87"/>
      <c r="P42" s="58">
        <f t="shared" si="1"/>
        <v>1</v>
      </c>
      <c r="Q42" s="87"/>
      <c r="S42" s="86"/>
      <c r="U42" s="86"/>
    </row>
    <row r="43" spans="4:21">
      <c r="G43" s="8" t="s">
        <v>44</v>
      </c>
      <c r="H43" s="8">
        <v>0</v>
      </c>
      <c r="K43" s="87"/>
      <c r="L43" s="9"/>
      <c r="M43" s="8">
        <v>1</v>
      </c>
      <c r="O43" s="87"/>
      <c r="P43" s="58">
        <f t="shared" si="1"/>
        <v>1</v>
      </c>
      <c r="Q43" s="87"/>
      <c r="S43" s="86"/>
      <c r="U43" s="86"/>
    </row>
    <row r="44" spans="4:21">
      <c r="G44" s="8" t="s">
        <v>45</v>
      </c>
      <c r="H44" s="8">
        <v>0</v>
      </c>
      <c r="K44" s="87"/>
      <c r="L44" s="9"/>
      <c r="M44" s="8">
        <v>1</v>
      </c>
      <c r="O44" s="87"/>
      <c r="P44" s="58">
        <f t="shared" si="1"/>
        <v>1</v>
      </c>
      <c r="Q44" s="87"/>
      <c r="S44" s="86"/>
      <c r="U44" s="86"/>
    </row>
    <row r="45" spans="4:21">
      <c r="D45" s="8" t="s">
        <v>60</v>
      </c>
      <c r="E45" s="8">
        <v>21</v>
      </c>
      <c r="F45" s="8" t="s">
        <v>119</v>
      </c>
      <c r="G45" s="8" t="s">
        <v>32</v>
      </c>
      <c r="H45" s="8">
        <v>0</v>
      </c>
      <c r="K45" s="87">
        <f>COUNTIF(H45:H50,"&gt;0")/COUNT(H45:H50)</f>
        <v>0</v>
      </c>
      <c r="L45" s="9"/>
      <c r="M45" s="8">
        <v>1</v>
      </c>
      <c r="O45" s="87">
        <f>COUNTIF(M45:M50,"&gt;0")/COUNT(M45:M50)</f>
        <v>1</v>
      </c>
      <c r="P45" s="58">
        <f t="shared" si="1"/>
        <v>1</v>
      </c>
      <c r="Q45" s="87">
        <f>COUNTIF(P45:P50,"&gt;0")/COUNT(P45:P50)</f>
        <v>1</v>
      </c>
      <c r="S45" s="86">
        <v>0</v>
      </c>
      <c r="U45" s="86"/>
    </row>
    <row r="46" spans="4:21">
      <c r="G46" s="8" t="s">
        <v>33</v>
      </c>
      <c r="H46" s="8">
        <v>0</v>
      </c>
      <c r="K46" s="87"/>
      <c r="L46" s="9"/>
      <c r="M46" s="8">
        <v>1</v>
      </c>
      <c r="O46" s="87"/>
      <c r="P46" s="58">
        <f t="shared" si="1"/>
        <v>1</v>
      </c>
      <c r="Q46" s="87"/>
      <c r="S46" s="86"/>
      <c r="U46" s="86"/>
    </row>
    <row r="47" spans="4:21">
      <c r="G47" s="8" t="s">
        <v>34</v>
      </c>
      <c r="H47" s="8">
        <v>0</v>
      </c>
      <c r="K47" s="87"/>
      <c r="L47" s="9"/>
      <c r="M47" s="8">
        <v>1</v>
      </c>
      <c r="O47" s="87"/>
      <c r="P47" s="58">
        <f t="shared" si="1"/>
        <v>1</v>
      </c>
      <c r="Q47" s="87"/>
      <c r="S47" s="86"/>
      <c r="U47" s="86"/>
    </row>
    <row r="48" spans="4:21">
      <c r="G48" s="8" t="s">
        <v>35</v>
      </c>
      <c r="H48" s="8">
        <v>0</v>
      </c>
      <c r="K48" s="87"/>
      <c r="L48" s="9"/>
      <c r="M48" s="8">
        <v>1</v>
      </c>
      <c r="O48" s="87"/>
      <c r="P48" s="58">
        <f t="shared" si="1"/>
        <v>1</v>
      </c>
      <c r="Q48" s="87"/>
      <c r="S48" s="86"/>
      <c r="U48" s="86"/>
    </row>
    <row r="49" spans="1:21">
      <c r="G49" s="8" t="s">
        <v>36</v>
      </c>
      <c r="H49" s="8">
        <v>0</v>
      </c>
      <c r="K49" s="87"/>
      <c r="L49" s="9"/>
      <c r="M49" s="8">
        <v>1</v>
      </c>
      <c r="O49" s="87"/>
      <c r="P49" s="58">
        <f t="shared" si="1"/>
        <v>1</v>
      </c>
      <c r="Q49" s="87"/>
      <c r="S49" s="86"/>
      <c r="U49" s="86"/>
    </row>
    <row r="50" spans="1:21">
      <c r="G50" s="8" t="s">
        <v>44</v>
      </c>
      <c r="H50" s="8">
        <v>0</v>
      </c>
      <c r="K50" s="87"/>
      <c r="L50" s="9"/>
      <c r="M50" s="8">
        <v>1</v>
      </c>
      <c r="O50" s="87"/>
      <c r="P50" s="58">
        <f t="shared" si="1"/>
        <v>1</v>
      </c>
      <c r="Q50" s="87"/>
      <c r="S50" s="86"/>
      <c r="U50" s="86"/>
    </row>
    <row r="51" spans="1:21" ht="16">
      <c r="D51" s="8" t="s">
        <v>65</v>
      </c>
      <c r="E51" s="8">
        <v>8</v>
      </c>
      <c r="F51" s="59" t="s">
        <v>122</v>
      </c>
      <c r="G51" s="8" t="s">
        <v>32</v>
      </c>
      <c r="H51" s="8">
        <v>0</v>
      </c>
      <c r="K51" s="87">
        <f>COUNTIF(H51:H53,"&gt;0")/COUNT(H51:H53)</f>
        <v>0</v>
      </c>
      <c r="L51" s="9"/>
      <c r="M51" s="8">
        <v>1</v>
      </c>
      <c r="O51" s="87">
        <f>COUNTIF(M51:M53,"&gt;0")/COUNT(M51:M53)</f>
        <v>1</v>
      </c>
      <c r="P51" s="58">
        <f t="shared" si="1"/>
        <v>1</v>
      </c>
      <c r="Q51" s="87">
        <f>COUNTIF(P51:P53,"&gt;0")/COUNT(P51:P53)</f>
        <v>1</v>
      </c>
      <c r="S51" s="86">
        <v>1</v>
      </c>
      <c r="U51" s="86"/>
    </row>
    <row r="52" spans="1:21" ht="16">
      <c r="F52" s="59"/>
      <c r="G52" s="8" t="s">
        <v>33</v>
      </c>
      <c r="H52" s="8">
        <v>0</v>
      </c>
      <c r="K52" s="87"/>
      <c r="L52" s="9"/>
      <c r="M52" s="8">
        <v>1</v>
      </c>
      <c r="O52" s="87"/>
      <c r="P52" s="58">
        <f t="shared" si="1"/>
        <v>1</v>
      </c>
      <c r="Q52" s="87"/>
      <c r="S52" s="86"/>
      <c r="U52" s="86"/>
    </row>
    <row r="53" spans="1:21" ht="16">
      <c r="F53" s="59"/>
      <c r="G53" s="8" t="s">
        <v>34</v>
      </c>
      <c r="H53" s="8">
        <v>0</v>
      </c>
      <c r="K53" s="87"/>
      <c r="L53" s="9"/>
      <c r="M53" s="8">
        <v>1</v>
      </c>
      <c r="O53" s="87"/>
      <c r="P53" s="58">
        <f t="shared" si="1"/>
        <v>1</v>
      </c>
      <c r="Q53" s="87"/>
      <c r="S53" s="86"/>
      <c r="U53" s="86"/>
    </row>
    <row r="54" spans="1:21" ht="16">
      <c r="F54" s="59"/>
      <c r="H54" s="17">
        <f>SUM(H22:H53)</f>
        <v>0</v>
      </c>
      <c r="J54" s="17" t="s">
        <v>39</v>
      </c>
      <c r="K54" s="19">
        <f>AVERAGE(K22:K53)</f>
        <v>0</v>
      </c>
      <c r="L54" s="19">
        <f>SUMPRODUCT(K22:K53, E22:E53) / SUM( E22:E53)</f>
        <v>0</v>
      </c>
      <c r="M54" s="17">
        <f>SUM(M22:M53)</f>
        <v>32</v>
      </c>
      <c r="O54" s="19">
        <f>AVERAGE(O22:O53)</f>
        <v>1</v>
      </c>
      <c r="P54" s="58">
        <f t="shared" si="1"/>
        <v>1</v>
      </c>
      <c r="Q54" s="19">
        <f>AVERAGE(Q22:Q53)</f>
        <v>1</v>
      </c>
      <c r="S54" s="17">
        <f>SUM(S22:S53)/COUNTA(S22:S53)</f>
        <v>0.7142857142857143</v>
      </c>
      <c r="T54" s="17">
        <f>SUMPRODUCT(S22:S53, E22:E53) / SUM( E22:E53)</f>
        <v>0.31313131313131315</v>
      </c>
    </row>
    <row r="55" spans="1:21" ht="28">
      <c r="A55" s="8">
        <v>4</v>
      </c>
      <c r="B55" s="8" t="s">
        <v>553</v>
      </c>
      <c r="C55" s="7" t="s">
        <v>554</v>
      </c>
      <c r="D55" s="8" t="s">
        <v>555</v>
      </c>
      <c r="F55" s="8" t="s">
        <v>556</v>
      </c>
      <c r="K55" s="9"/>
      <c r="L55" s="9"/>
      <c r="O55" s="9">
        <v>0</v>
      </c>
      <c r="P55" s="58">
        <f t="shared" si="1"/>
        <v>0</v>
      </c>
      <c r="Q55" s="9">
        <v>0</v>
      </c>
      <c r="U55" s="8" t="s">
        <v>43</v>
      </c>
    </row>
    <row r="56" spans="1:21">
      <c r="D56" s="8" t="s">
        <v>557</v>
      </c>
      <c r="F56" s="8" t="s">
        <v>556</v>
      </c>
      <c r="K56" s="9"/>
      <c r="L56" s="9"/>
      <c r="O56" s="9">
        <v>0</v>
      </c>
      <c r="P56" s="58">
        <f t="shared" si="1"/>
        <v>0</v>
      </c>
      <c r="Q56" s="9">
        <v>0</v>
      </c>
    </row>
    <row r="57" spans="1:21">
      <c r="D57" s="8" t="s">
        <v>67</v>
      </c>
      <c r="E57" s="8">
        <v>13</v>
      </c>
      <c r="F57" s="8" t="s">
        <v>558</v>
      </c>
      <c r="G57" s="8" t="s">
        <v>237</v>
      </c>
      <c r="H57" s="8">
        <v>0</v>
      </c>
      <c r="K57" s="9">
        <f>COUNTIF(H57:H57,"&gt;0")/COUNT(H57:H57)</f>
        <v>0</v>
      </c>
      <c r="L57" s="9"/>
      <c r="M57" s="8">
        <v>0</v>
      </c>
      <c r="O57" s="9">
        <v>0</v>
      </c>
      <c r="P57" s="58">
        <f t="shared" si="1"/>
        <v>0</v>
      </c>
      <c r="Q57" s="9">
        <v>0</v>
      </c>
      <c r="S57" s="8">
        <v>0</v>
      </c>
    </row>
    <row r="58" spans="1:21">
      <c r="D58" s="86" t="s">
        <v>69</v>
      </c>
      <c r="E58" s="8">
        <v>13</v>
      </c>
      <c r="F58" s="8" t="s">
        <v>559</v>
      </c>
      <c r="G58" s="8" t="s">
        <v>32</v>
      </c>
      <c r="H58" s="8">
        <v>7</v>
      </c>
      <c r="K58" s="87">
        <f>COUNTIF(H58:H62,"&gt;0")/COUNT(H58:H62)</f>
        <v>0.6</v>
      </c>
      <c r="L58" s="9"/>
      <c r="M58" s="8">
        <v>0</v>
      </c>
      <c r="O58" s="87">
        <f>COUNTIF(M58:M62,"&gt;0")/COUNT(M58:M62)</f>
        <v>0.2</v>
      </c>
      <c r="P58" s="58">
        <f t="shared" si="1"/>
        <v>1</v>
      </c>
      <c r="Q58" s="87">
        <f>COUNTIF(P58:P62,"&gt;0")/COUNT(P58:P62)</f>
        <v>0.6</v>
      </c>
      <c r="S58" s="86">
        <v>1</v>
      </c>
    </row>
    <row r="59" spans="1:21">
      <c r="D59" s="86"/>
      <c r="G59" s="8" t="s">
        <v>33</v>
      </c>
      <c r="H59" s="8">
        <v>3</v>
      </c>
      <c r="K59" s="87"/>
      <c r="L59" s="9"/>
      <c r="M59" s="8">
        <v>0</v>
      </c>
      <c r="O59" s="87"/>
      <c r="P59" s="58">
        <f t="shared" si="1"/>
        <v>1</v>
      </c>
      <c r="Q59" s="87"/>
      <c r="S59" s="86"/>
    </row>
    <row r="60" spans="1:21">
      <c r="D60" s="86"/>
      <c r="G60" s="8" t="s">
        <v>34</v>
      </c>
      <c r="H60" s="8">
        <v>8</v>
      </c>
      <c r="K60" s="87"/>
      <c r="L60" s="9"/>
      <c r="M60" s="8">
        <v>7</v>
      </c>
      <c r="O60" s="87"/>
      <c r="P60" s="58">
        <f t="shared" si="1"/>
        <v>1</v>
      </c>
      <c r="Q60" s="87"/>
      <c r="S60" s="86"/>
    </row>
    <row r="61" spans="1:21">
      <c r="D61" s="86"/>
      <c r="G61" s="8" t="s">
        <v>35</v>
      </c>
      <c r="H61" s="8">
        <v>0</v>
      </c>
      <c r="K61" s="87"/>
      <c r="L61" s="9"/>
      <c r="M61" s="8">
        <v>0</v>
      </c>
      <c r="O61" s="87"/>
      <c r="P61" s="58">
        <f t="shared" si="1"/>
        <v>0</v>
      </c>
      <c r="Q61" s="87"/>
      <c r="S61" s="86"/>
    </row>
    <row r="62" spans="1:21">
      <c r="D62" s="86"/>
      <c r="G62" s="8" t="s">
        <v>36</v>
      </c>
      <c r="H62" s="8">
        <v>0</v>
      </c>
      <c r="K62" s="87"/>
      <c r="L62" s="9"/>
      <c r="M62" s="8">
        <v>0</v>
      </c>
      <c r="O62" s="87"/>
      <c r="P62" s="58">
        <f t="shared" si="1"/>
        <v>0</v>
      </c>
      <c r="Q62" s="87"/>
      <c r="S62" s="86"/>
    </row>
    <row r="63" spans="1:21">
      <c r="D63" s="8" t="s">
        <v>71</v>
      </c>
      <c r="E63" s="8">
        <v>13</v>
      </c>
      <c r="F63" s="8" t="s">
        <v>164</v>
      </c>
      <c r="G63" s="8" t="s">
        <v>237</v>
      </c>
      <c r="H63" s="8">
        <v>0</v>
      </c>
      <c r="K63" s="9">
        <f>COUNTIF(H63:H63,"&gt;0")/COUNT(H63:H63)</f>
        <v>0</v>
      </c>
      <c r="L63" s="9"/>
      <c r="M63" s="8">
        <v>0</v>
      </c>
      <c r="O63" s="9">
        <v>0</v>
      </c>
      <c r="P63" s="58">
        <f t="shared" si="1"/>
        <v>0</v>
      </c>
      <c r="Q63" s="9">
        <v>0</v>
      </c>
      <c r="S63" s="8">
        <v>1</v>
      </c>
    </row>
    <row r="64" spans="1:21">
      <c r="D64" s="8" t="s">
        <v>75</v>
      </c>
      <c r="E64" s="8">
        <v>8</v>
      </c>
      <c r="F64" s="8" t="s">
        <v>132</v>
      </c>
      <c r="G64" s="8" t="s">
        <v>32</v>
      </c>
      <c r="H64" s="8">
        <v>0</v>
      </c>
      <c r="K64" s="87">
        <f>COUNTIF(H64:H67,"&gt;0")/COUNT(H64:H67)</f>
        <v>0</v>
      </c>
      <c r="L64" s="9"/>
      <c r="M64" s="8">
        <v>2</v>
      </c>
      <c r="O64" s="87">
        <f>COUNTIF(M64:M67,"&gt;0")/COUNT(M64:M67)</f>
        <v>0.75</v>
      </c>
      <c r="P64" s="58">
        <f t="shared" si="1"/>
        <v>1</v>
      </c>
      <c r="Q64" s="87">
        <f>COUNTIF(P64:P67,"&gt;0")/COUNT(P64:P67)</f>
        <v>0.75</v>
      </c>
      <c r="S64" s="86">
        <v>1</v>
      </c>
    </row>
    <row r="65" spans="1:21">
      <c r="G65" s="8" t="s">
        <v>33</v>
      </c>
      <c r="H65" s="8">
        <v>0</v>
      </c>
      <c r="K65" s="87"/>
      <c r="L65" s="9"/>
      <c r="M65" s="8">
        <v>2</v>
      </c>
      <c r="O65" s="87"/>
      <c r="P65" s="58">
        <f t="shared" si="1"/>
        <v>1</v>
      </c>
      <c r="Q65" s="87"/>
      <c r="S65" s="86"/>
    </row>
    <row r="66" spans="1:21">
      <c r="G66" s="8" t="s">
        <v>34</v>
      </c>
      <c r="H66" s="8">
        <v>0</v>
      </c>
      <c r="K66" s="87"/>
      <c r="L66" s="9"/>
      <c r="M66" s="8">
        <v>1</v>
      </c>
      <c r="O66" s="87"/>
      <c r="P66" s="58">
        <f t="shared" si="1"/>
        <v>1</v>
      </c>
      <c r="Q66" s="87"/>
      <c r="S66" s="86"/>
    </row>
    <row r="67" spans="1:21">
      <c r="G67" s="8" t="s">
        <v>35</v>
      </c>
      <c r="H67" s="8">
        <v>0</v>
      </c>
      <c r="K67" s="87"/>
      <c r="L67" s="9"/>
      <c r="M67" s="8">
        <v>0</v>
      </c>
      <c r="O67" s="87"/>
      <c r="P67" s="58">
        <f t="shared" ref="P67:P98" si="2">IF(OR(H67&gt;0, M67&gt;0),1,0)</f>
        <v>0</v>
      </c>
      <c r="Q67" s="87"/>
      <c r="S67" s="86"/>
    </row>
    <row r="68" spans="1:21">
      <c r="H68" s="17">
        <f>SUM(H55:H67)</f>
        <v>18</v>
      </c>
      <c r="J68" s="17" t="s">
        <v>39</v>
      </c>
      <c r="K68" s="19">
        <f>AVERAGEA(K55:K64)</f>
        <v>0.15</v>
      </c>
      <c r="L68" s="19">
        <f>SUMPRODUCT(K55:K67, E55:E67) / SUM( E55:E67)</f>
        <v>0.16595744680851063</v>
      </c>
      <c r="M68" s="17">
        <f>SUM(M55:M64)</f>
        <v>9</v>
      </c>
      <c r="N68" s="20"/>
      <c r="O68" s="28">
        <f>AVERAGE(O22:O67)</f>
        <v>0.63928571428571423</v>
      </c>
      <c r="P68" s="58">
        <f t="shared" si="2"/>
        <v>1</v>
      </c>
      <c r="Q68" s="28">
        <f>AVERAGE(Q22:Q67)</f>
        <v>0.66785714285714282</v>
      </c>
      <c r="R68" s="17"/>
      <c r="S68" s="17">
        <f>SUM(S55:S64)/COUNTA(S55:S64)</f>
        <v>0.75</v>
      </c>
      <c r="T68" s="17">
        <f>SUMPRODUCT(S55:S67, E55:E67) / SUM( E55:E67)</f>
        <v>0.72340425531914898</v>
      </c>
    </row>
    <row r="69" spans="1:21" ht="57" customHeight="1">
      <c r="A69" s="113" t="s">
        <v>560</v>
      </c>
      <c r="B69" s="113"/>
      <c r="C69" s="113"/>
      <c r="D69" s="113"/>
      <c r="E69" s="113"/>
      <c r="F69" s="113"/>
      <c r="G69" s="113"/>
      <c r="H69" s="113"/>
      <c r="J69" s="17"/>
      <c r="K69" s="19"/>
      <c r="L69" s="19"/>
      <c r="M69" s="17"/>
      <c r="N69" s="20"/>
      <c r="O69" s="28"/>
      <c r="P69" s="58">
        <f t="shared" si="2"/>
        <v>0</v>
      </c>
      <c r="Q69" s="28"/>
      <c r="R69" s="17"/>
      <c r="S69" s="17"/>
      <c r="T69" s="17"/>
    </row>
    <row r="70" spans="1:21" ht="28">
      <c r="A70" s="8">
        <v>5</v>
      </c>
      <c r="B70" s="8" t="s">
        <v>289</v>
      </c>
      <c r="C70" s="7" t="s">
        <v>561</v>
      </c>
      <c r="D70" s="8" t="s">
        <v>77</v>
      </c>
      <c r="E70" s="8">
        <v>13</v>
      </c>
      <c r="F70" s="8" t="s">
        <v>189</v>
      </c>
      <c r="G70" s="8" t="s">
        <v>32</v>
      </c>
      <c r="H70" s="8">
        <v>3</v>
      </c>
      <c r="K70" s="87">
        <f>COUNTIF(H70:H80,"&gt;0")/COUNT(H70:H80)</f>
        <v>0.63636363636363635</v>
      </c>
      <c r="L70" s="9"/>
      <c r="M70" s="86"/>
      <c r="O70" s="9"/>
      <c r="P70" s="58">
        <f t="shared" si="2"/>
        <v>1</v>
      </c>
      <c r="Q70" s="87">
        <f>COUNTIF(P70:P80,"&gt;0")/COUNT(P70:P80)</f>
        <v>0.63636363636363635</v>
      </c>
      <c r="S70" s="86">
        <v>1</v>
      </c>
      <c r="U70" s="86" t="s">
        <v>30</v>
      </c>
    </row>
    <row r="71" spans="1:21">
      <c r="G71" s="8" t="s">
        <v>33</v>
      </c>
      <c r="H71" s="8">
        <v>1</v>
      </c>
      <c r="K71" s="87"/>
      <c r="L71" s="9"/>
      <c r="M71" s="86"/>
      <c r="O71" s="9"/>
      <c r="P71" s="58">
        <f t="shared" si="2"/>
        <v>1</v>
      </c>
      <c r="Q71" s="87"/>
      <c r="S71" s="86"/>
      <c r="U71" s="86"/>
    </row>
    <row r="72" spans="1:21">
      <c r="G72" s="8" t="s">
        <v>34</v>
      </c>
      <c r="H72" s="8">
        <v>0</v>
      </c>
      <c r="K72" s="87"/>
      <c r="L72" s="9"/>
      <c r="M72" s="86"/>
      <c r="O72" s="9"/>
      <c r="P72" s="58">
        <f t="shared" si="2"/>
        <v>0</v>
      </c>
      <c r="Q72" s="87"/>
      <c r="S72" s="86"/>
      <c r="U72" s="86"/>
    </row>
    <row r="73" spans="1:21">
      <c r="G73" s="8" t="s">
        <v>35</v>
      </c>
      <c r="H73" s="8">
        <v>19</v>
      </c>
      <c r="K73" s="87"/>
      <c r="L73" s="9"/>
      <c r="M73" s="86"/>
      <c r="O73" s="9"/>
      <c r="P73" s="58">
        <f t="shared" si="2"/>
        <v>1</v>
      </c>
      <c r="Q73" s="87"/>
      <c r="S73" s="86"/>
      <c r="U73" s="86"/>
    </row>
    <row r="74" spans="1:21">
      <c r="G74" s="8" t="s">
        <v>36</v>
      </c>
      <c r="H74" s="8">
        <v>4</v>
      </c>
      <c r="K74" s="87"/>
      <c r="L74" s="9"/>
      <c r="M74" s="86"/>
      <c r="O74" s="9"/>
      <c r="P74" s="58">
        <f t="shared" si="2"/>
        <v>1</v>
      </c>
      <c r="Q74" s="87"/>
      <c r="S74" s="86"/>
      <c r="U74" s="86"/>
    </row>
    <row r="75" spans="1:21">
      <c r="G75" s="8" t="s">
        <v>44</v>
      </c>
      <c r="H75" s="8">
        <v>4</v>
      </c>
      <c r="K75" s="87"/>
      <c r="L75" s="9"/>
      <c r="M75" s="86"/>
      <c r="O75" s="9"/>
      <c r="P75" s="58">
        <f t="shared" si="2"/>
        <v>1</v>
      </c>
      <c r="Q75" s="87"/>
      <c r="S75" s="86"/>
      <c r="U75" s="86"/>
    </row>
    <row r="76" spans="1:21">
      <c r="G76" s="8" t="s">
        <v>45</v>
      </c>
      <c r="H76" s="8">
        <v>1</v>
      </c>
      <c r="K76" s="87"/>
      <c r="L76" s="9"/>
      <c r="M76" s="86"/>
      <c r="O76" s="9"/>
      <c r="P76" s="58">
        <f t="shared" si="2"/>
        <v>1</v>
      </c>
      <c r="Q76" s="87"/>
      <c r="S76" s="86"/>
      <c r="U76" s="86"/>
    </row>
    <row r="77" spans="1:21">
      <c r="G77" s="8" t="s">
        <v>46</v>
      </c>
      <c r="H77" s="8">
        <v>3</v>
      </c>
      <c r="K77" s="87"/>
      <c r="L77" s="9"/>
      <c r="M77" s="86"/>
      <c r="O77" s="9"/>
      <c r="P77" s="58">
        <f t="shared" si="2"/>
        <v>1</v>
      </c>
      <c r="Q77" s="87"/>
      <c r="S77" s="86"/>
      <c r="U77" s="86"/>
    </row>
    <row r="78" spans="1:21">
      <c r="G78" s="8" t="s">
        <v>47</v>
      </c>
      <c r="H78" s="8">
        <v>0</v>
      </c>
      <c r="K78" s="87"/>
      <c r="L78" s="9"/>
      <c r="M78" s="86"/>
      <c r="O78" s="9"/>
      <c r="P78" s="58">
        <f t="shared" si="2"/>
        <v>0</v>
      </c>
      <c r="Q78" s="87"/>
      <c r="S78" s="86"/>
      <c r="U78" s="86"/>
    </row>
    <row r="79" spans="1:21">
      <c r="G79" s="8" t="s">
        <v>48</v>
      </c>
      <c r="H79" s="8">
        <v>0</v>
      </c>
      <c r="K79" s="87"/>
      <c r="L79" s="9"/>
      <c r="M79" s="86"/>
      <c r="O79" s="9"/>
      <c r="P79" s="58">
        <f t="shared" si="2"/>
        <v>0</v>
      </c>
      <c r="Q79" s="87"/>
      <c r="S79" s="86"/>
      <c r="U79" s="86"/>
    </row>
    <row r="80" spans="1:21">
      <c r="G80" s="8" t="s">
        <v>49</v>
      </c>
      <c r="H80" s="8">
        <v>0</v>
      </c>
      <c r="K80" s="87"/>
      <c r="L80" s="9"/>
      <c r="M80" s="86"/>
      <c r="O80" s="9"/>
      <c r="P80" s="58">
        <f t="shared" si="2"/>
        <v>0</v>
      </c>
      <c r="Q80" s="87"/>
      <c r="S80" s="86"/>
      <c r="U80" s="86"/>
    </row>
    <row r="81" spans="4:21">
      <c r="D81" s="4" t="s">
        <v>75</v>
      </c>
      <c r="E81" s="8">
        <v>8</v>
      </c>
      <c r="F81" s="8" t="s">
        <v>132</v>
      </c>
      <c r="G81" s="8" t="s">
        <v>150</v>
      </c>
      <c r="H81" s="8">
        <v>0</v>
      </c>
      <c r="K81" s="9">
        <f>COUNTIF(H81:H81,"&gt;0")/COUNT(H81:H81)</f>
        <v>0</v>
      </c>
      <c r="L81" s="9"/>
      <c r="M81" s="86"/>
      <c r="O81" s="9"/>
      <c r="P81" s="58">
        <f t="shared" si="2"/>
        <v>0</v>
      </c>
      <c r="Q81" s="9">
        <f>COUNTIF(P81:P81,"&gt;0")/COUNT(P81:P81)</f>
        <v>0</v>
      </c>
      <c r="S81" s="8">
        <v>1</v>
      </c>
      <c r="U81" s="86"/>
    </row>
    <row r="82" spans="4:21">
      <c r="D82" s="8" t="s">
        <v>82</v>
      </c>
      <c r="E82" s="8">
        <v>20</v>
      </c>
      <c r="F82" s="8" t="s">
        <v>83</v>
      </c>
      <c r="G82" s="8" t="s">
        <v>32</v>
      </c>
      <c r="H82" s="8">
        <v>0</v>
      </c>
      <c r="K82" s="87">
        <f>COUNTIF(H82:H86,"&gt;0")/COUNT(H82:H86)</f>
        <v>0.6</v>
      </c>
      <c r="L82" s="9"/>
      <c r="M82" s="86"/>
      <c r="O82" s="9"/>
      <c r="P82" s="58">
        <f t="shared" si="2"/>
        <v>0</v>
      </c>
      <c r="Q82" s="87">
        <f>COUNTIF(P82:P86,"&gt;0")/COUNT(P82:P86)</f>
        <v>0.6</v>
      </c>
      <c r="S82" s="86">
        <v>0</v>
      </c>
      <c r="U82" s="86"/>
    </row>
    <row r="83" spans="4:21">
      <c r="G83" s="8" t="s">
        <v>33</v>
      </c>
      <c r="H83" s="8">
        <v>0</v>
      </c>
      <c r="K83" s="87"/>
      <c r="L83" s="9"/>
      <c r="M83" s="86"/>
      <c r="O83" s="9"/>
      <c r="P83" s="58">
        <f t="shared" si="2"/>
        <v>0</v>
      </c>
      <c r="Q83" s="87"/>
      <c r="S83" s="86"/>
      <c r="U83" s="86"/>
    </row>
    <row r="84" spans="4:21">
      <c r="G84" s="8" t="s">
        <v>34</v>
      </c>
      <c r="H84" s="8">
        <v>5</v>
      </c>
      <c r="K84" s="87"/>
      <c r="L84" s="9"/>
      <c r="M84" s="86"/>
      <c r="O84" s="9"/>
      <c r="P84" s="58">
        <f t="shared" si="2"/>
        <v>1</v>
      </c>
      <c r="Q84" s="87"/>
      <c r="S84" s="86"/>
      <c r="U84" s="86"/>
    </row>
    <row r="85" spans="4:21">
      <c r="G85" s="8" t="s">
        <v>35</v>
      </c>
      <c r="H85" s="8">
        <v>6</v>
      </c>
      <c r="K85" s="87"/>
      <c r="L85" s="9"/>
      <c r="M85" s="86"/>
      <c r="O85" s="9"/>
      <c r="P85" s="58">
        <f t="shared" si="2"/>
        <v>1</v>
      </c>
      <c r="Q85" s="87"/>
      <c r="S85" s="86"/>
      <c r="U85" s="86"/>
    </row>
    <row r="86" spans="4:21">
      <c r="G86" s="8" t="s">
        <v>36</v>
      </c>
      <c r="H86" s="8">
        <v>2</v>
      </c>
      <c r="K86" s="87"/>
      <c r="L86" s="9"/>
      <c r="M86" s="86"/>
      <c r="O86" s="9"/>
      <c r="P86" s="58">
        <f t="shared" si="2"/>
        <v>1</v>
      </c>
      <c r="Q86" s="87"/>
      <c r="S86" s="86"/>
      <c r="U86" s="86"/>
    </row>
    <row r="87" spans="4:21">
      <c r="D87" s="8" t="s">
        <v>114</v>
      </c>
      <c r="E87" s="8">
        <v>8</v>
      </c>
      <c r="F87" s="8" t="s">
        <v>57</v>
      </c>
      <c r="G87" s="8" t="s">
        <v>32</v>
      </c>
      <c r="H87" s="8">
        <v>8</v>
      </c>
      <c r="K87" s="87">
        <f>COUNTIF(H87:H93,"&gt;0")/COUNT(H87:H93)</f>
        <v>0.14285714285714285</v>
      </c>
      <c r="L87" s="9"/>
      <c r="M87" s="86"/>
      <c r="O87" s="9"/>
      <c r="P87" s="58">
        <f t="shared" si="2"/>
        <v>1</v>
      </c>
      <c r="Q87" s="87">
        <f>COUNTIF(P87:P93,"&gt;0")/COUNT(P87:P93)</f>
        <v>0.14285714285714285</v>
      </c>
      <c r="S87" s="86">
        <v>1</v>
      </c>
      <c r="U87" s="86"/>
    </row>
    <row r="88" spans="4:21">
      <c r="G88" s="8" t="s">
        <v>33</v>
      </c>
      <c r="H88" s="8">
        <v>0</v>
      </c>
      <c r="K88" s="87"/>
      <c r="L88" s="9"/>
      <c r="M88" s="86"/>
      <c r="O88" s="9"/>
      <c r="P88" s="58">
        <f t="shared" si="2"/>
        <v>0</v>
      </c>
      <c r="Q88" s="87"/>
      <c r="S88" s="86"/>
      <c r="U88" s="86"/>
    </row>
    <row r="89" spans="4:21">
      <c r="G89" s="8" t="s">
        <v>34</v>
      </c>
      <c r="H89" s="8">
        <v>0</v>
      </c>
      <c r="K89" s="87"/>
      <c r="L89" s="9"/>
      <c r="M89" s="86"/>
      <c r="O89" s="9"/>
      <c r="P89" s="58">
        <f t="shared" si="2"/>
        <v>0</v>
      </c>
      <c r="Q89" s="87"/>
      <c r="S89" s="86"/>
      <c r="U89" s="86"/>
    </row>
    <row r="90" spans="4:21">
      <c r="G90" s="8" t="s">
        <v>35</v>
      </c>
      <c r="H90" s="8">
        <v>0</v>
      </c>
      <c r="K90" s="87"/>
      <c r="L90" s="9"/>
      <c r="M90" s="86"/>
      <c r="O90" s="9"/>
      <c r="P90" s="58">
        <f t="shared" si="2"/>
        <v>0</v>
      </c>
      <c r="Q90" s="87"/>
      <c r="S90" s="86"/>
      <c r="U90" s="86"/>
    </row>
    <row r="91" spans="4:21">
      <c r="G91" s="8" t="s">
        <v>36</v>
      </c>
      <c r="H91" s="8">
        <v>0</v>
      </c>
      <c r="K91" s="87"/>
      <c r="L91" s="9"/>
      <c r="M91" s="86"/>
      <c r="O91" s="9"/>
      <c r="P91" s="58">
        <f t="shared" si="2"/>
        <v>0</v>
      </c>
      <c r="Q91" s="87"/>
      <c r="S91" s="86"/>
      <c r="U91" s="86"/>
    </row>
    <row r="92" spans="4:21">
      <c r="G92" s="8" t="s">
        <v>44</v>
      </c>
      <c r="H92" s="8">
        <v>0</v>
      </c>
      <c r="K92" s="87"/>
      <c r="L92" s="9"/>
      <c r="M92" s="86"/>
      <c r="O92" s="9"/>
      <c r="P92" s="58">
        <f t="shared" si="2"/>
        <v>0</v>
      </c>
      <c r="Q92" s="87"/>
      <c r="S92" s="86"/>
      <c r="U92" s="86"/>
    </row>
    <row r="93" spans="4:21">
      <c r="G93" s="8" t="s">
        <v>45</v>
      </c>
      <c r="H93" s="8">
        <v>0</v>
      </c>
      <c r="K93" s="87"/>
      <c r="L93" s="9"/>
      <c r="M93" s="86"/>
      <c r="O93" s="9"/>
      <c r="P93" s="58">
        <f t="shared" si="2"/>
        <v>0</v>
      </c>
      <c r="Q93" s="87"/>
      <c r="S93" s="86"/>
      <c r="U93" s="86"/>
    </row>
    <row r="94" spans="4:21">
      <c r="D94" s="8" t="s">
        <v>60</v>
      </c>
      <c r="E94" s="8">
        <v>5</v>
      </c>
      <c r="F94" s="8" t="s">
        <v>119</v>
      </c>
      <c r="G94" s="8" t="s">
        <v>284</v>
      </c>
      <c r="H94" s="8">
        <v>0</v>
      </c>
      <c r="K94" s="9">
        <f>COUNTIF(H94:H94,"&gt;0")/COUNT(H94:H94)</f>
        <v>0</v>
      </c>
      <c r="L94" s="9"/>
      <c r="M94" s="86"/>
      <c r="O94" s="9"/>
      <c r="P94" s="58">
        <f t="shared" si="2"/>
        <v>0</v>
      </c>
      <c r="Q94" s="9">
        <f>COUNTIF(P94:P94,"&gt;0")/COUNT(P94:P94)</f>
        <v>0</v>
      </c>
      <c r="S94" s="8">
        <v>0</v>
      </c>
      <c r="U94" s="86"/>
    </row>
    <row r="95" spans="4:21" ht="28">
      <c r="D95" s="8" t="s">
        <v>117</v>
      </c>
      <c r="E95" s="8">
        <v>2</v>
      </c>
      <c r="F95" s="7" t="s">
        <v>42</v>
      </c>
      <c r="G95" s="8" t="s">
        <v>548</v>
      </c>
      <c r="H95" s="8">
        <v>6</v>
      </c>
      <c r="K95" s="9">
        <f>COUNTIF(H95:H95,"&gt;0")/COUNT(H95:H95)</f>
        <v>1</v>
      </c>
      <c r="L95" s="9"/>
      <c r="M95" s="86"/>
      <c r="O95" s="9"/>
      <c r="P95" s="58">
        <f t="shared" si="2"/>
        <v>1</v>
      </c>
      <c r="Q95" s="9">
        <f>COUNTIF(P95:P95,"&gt;0")/COUNT(P95:P95)</f>
        <v>1</v>
      </c>
      <c r="S95" s="8">
        <v>1</v>
      </c>
      <c r="U95" s="86"/>
    </row>
    <row r="96" spans="4:21">
      <c r="F96" s="7"/>
      <c r="H96" s="17">
        <f>SUM(H70:H95)</f>
        <v>62</v>
      </c>
      <c r="J96" s="17" t="s">
        <v>39</v>
      </c>
      <c r="K96" s="19">
        <f>AVERAGEA(K70:K95)</f>
        <v>0.39653679653679652</v>
      </c>
      <c r="L96" s="19">
        <f>SUMPRODUCT(K70:K95, E70:E95) / SUM( E70:E95)</f>
        <v>0.41813543599257885</v>
      </c>
      <c r="M96" s="86">
        <f>SUM(M70:M95)</f>
        <v>0</v>
      </c>
      <c r="N96" s="20"/>
      <c r="O96" s="28"/>
      <c r="P96" s="58">
        <f t="shared" si="2"/>
        <v>1</v>
      </c>
      <c r="Q96" s="19">
        <f>AVERAGEA(Q70:Q95)</f>
        <v>0.39653679653679652</v>
      </c>
      <c r="R96" s="17"/>
      <c r="S96" s="17">
        <f>SUM(S70:S95)/COUNTA(S70:S95)</f>
        <v>0.66666666666666663</v>
      </c>
      <c r="T96" s="17">
        <f>SUMPRODUCT(S70:S95, E70:E95) / SUM( E70:E95)</f>
        <v>0.5535714285714286</v>
      </c>
    </row>
    <row r="97" spans="1:21" ht="28">
      <c r="A97" s="8">
        <v>6</v>
      </c>
      <c r="B97" s="8" t="s">
        <v>262</v>
      </c>
      <c r="C97" s="7" t="s">
        <v>562</v>
      </c>
      <c r="D97" s="8" t="s">
        <v>167</v>
      </c>
      <c r="E97" s="8">
        <v>8</v>
      </c>
      <c r="F97" s="7" t="s">
        <v>563</v>
      </c>
      <c r="G97" s="8" t="s">
        <v>32</v>
      </c>
      <c r="H97" s="8">
        <v>8</v>
      </c>
      <c r="K97" s="87">
        <f>COUNTIF(H97:H100,"&gt;0")/COUNT(H97:H100)</f>
        <v>0.5</v>
      </c>
      <c r="L97" s="9"/>
      <c r="M97" s="86"/>
      <c r="O97" s="9"/>
      <c r="P97" s="58">
        <f t="shared" si="2"/>
        <v>1</v>
      </c>
      <c r="Q97" s="87">
        <f>COUNTIF(P97:P100,"&gt;0")/COUNT(P97:P100)</f>
        <v>0.5</v>
      </c>
      <c r="S97" s="86">
        <v>0</v>
      </c>
      <c r="U97" s="86" t="s">
        <v>43</v>
      </c>
    </row>
    <row r="98" spans="1:21">
      <c r="G98" s="8" t="s">
        <v>33</v>
      </c>
      <c r="H98" s="8">
        <v>4</v>
      </c>
      <c r="K98" s="87"/>
      <c r="L98" s="9"/>
      <c r="M98" s="86"/>
      <c r="O98" s="9"/>
      <c r="P98" s="58">
        <f t="shared" si="2"/>
        <v>1</v>
      </c>
      <c r="Q98" s="87"/>
      <c r="S98" s="86"/>
      <c r="U98" s="86"/>
    </row>
    <row r="99" spans="1:21">
      <c r="G99" s="8" t="s">
        <v>34</v>
      </c>
      <c r="H99" s="8">
        <v>0</v>
      </c>
      <c r="K99" s="87"/>
      <c r="L99" s="9"/>
      <c r="M99" s="86"/>
      <c r="O99" s="9"/>
      <c r="P99" s="58">
        <f t="shared" ref="P99:P120" si="3">IF(OR(H99&gt;0, M99&gt;0),1,0)</f>
        <v>0</v>
      </c>
      <c r="Q99" s="87"/>
      <c r="S99" s="86"/>
      <c r="U99" s="86"/>
    </row>
    <row r="100" spans="1:21">
      <c r="G100" s="8" t="s">
        <v>35</v>
      </c>
      <c r="H100" s="8">
        <v>0</v>
      </c>
      <c r="K100" s="87"/>
      <c r="L100" s="9"/>
      <c r="M100" s="86"/>
      <c r="O100" s="9"/>
      <c r="P100" s="58">
        <f t="shared" si="3"/>
        <v>0</v>
      </c>
      <c r="Q100" s="87"/>
      <c r="S100" s="86"/>
      <c r="U100" s="86"/>
    </row>
    <row r="101" spans="1:21">
      <c r="D101" s="8" t="s">
        <v>80</v>
      </c>
      <c r="E101" s="8">
        <v>20</v>
      </c>
      <c r="F101" s="8" t="s">
        <v>81</v>
      </c>
      <c r="G101" s="8" t="s">
        <v>32</v>
      </c>
      <c r="H101" s="8">
        <v>0</v>
      </c>
      <c r="K101" s="87">
        <f>COUNTIF(H101:H107,"&gt;0")/COUNT(H101:H107)</f>
        <v>0.42857142857142855</v>
      </c>
      <c r="L101" s="9"/>
      <c r="M101" s="86"/>
      <c r="O101" s="9"/>
      <c r="P101" s="58">
        <f t="shared" si="3"/>
        <v>0</v>
      </c>
      <c r="Q101" s="87">
        <f>COUNTIF(P101:P107,"&gt;0")/COUNT(P101:P107)</f>
        <v>0.42857142857142855</v>
      </c>
      <c r="S101" s="86">
        <v>1</v>
      </c>
      <c r="U101" s="86"/>
    </row>
    <row r="102" spans="1:21">
      <c r="G102" s="8" t="s">
        <v>33</v>
      </c>
      <c r="H102" s="8">
        <v>0</v>
      </c>
      <c r="K102" s="87"/>
      <c r="L102" s="9"/>
      <c r="M102" s="86"/>
      <c r="O102" s="9"/>
      <c r="P102" s="58">
        <f t="shared" si="3"/>
        <v>0</v>
      </c>
      <c r="Q102" s="87"/>
      <c r="S102" s="86"/>
      <c r="U102" s="86"/>
    </row>
    <row r="103" spans="1:21">
      <c r="G103" s="8" t="s">
        <v>34</v>
      </c>
      <c r="H103" s="8">
        <v>2</v>
      </c>
      <c r="K103" s="87"/>
      <c r="L103" s="9"/>
      <c r="O103" s="9"/>
      <c r="P103" s="58">
        <f t="shared" si="3"/>
        <v>1</v>
      </c>
      <c r="Q103" s="87"/>
      <c r="S103" s="86"/>
      <c r="U103" s="86"/>
    </row>
    <row r="104" spans="1:21">
      <c r="G104" s="8" t="s">
        <v>35</v>
      </c>
      <c r="H104" s="8">
        <v>0</v>
      </c>
      <c r="K104" s="87"/>
      <c r="L104" s="9"/>
      <c r="O104" s="9"/>
      <c r="P104" s="58">
        <f t="shared" si="3"/>
        <v>0</v>
      </c>
      <c r="Q104" s="87"/>
      <c r="S104" s="86"/>
      <c r="U104" s="86"/>
    </row>
    <row r="105" spans="1:21">
      <c r="G105" s="8" t="s">
        <v>36</v>
      </c>
      <c r="H105" s="8">
        <v>1</v>
      </c>
      <c r="K105" s="87"/>
      <c r="L105" s="9"/>
      <c r="O105" s="9"/>
      <c r="P105" s="58">
        <f t="shared" si="3"/>
        <v>1</v>
      </c>
      <c r="Q105" s="87"/>
      <c r="S105" s="86"/>
      <c r="U105" s="86"/>
    </row>
    <row r="106" spans="1:21">
      <c r="G106" s="8" t="s">
        <v>44</v>
      </c>
      <c r="H106" s="8">
        <v>2</v>
      </c>
      <c r="K106" s="87"/>
      <c r="L106" s="9"/>
      <c r="O106" s="9"/>
      <c r="P106" s="58">
        <f t="shared" si="3"/>
        <v>1</v>
      </c>
      <c r="Q106" s="87"/>
      <c r="S106" s="86"/>
      <c r="U106" s="86"/>
    </row>
    <row r="107" spans="1:21">
      <c r="G107" s="8" t="s">
        <v>45</v>
      </c>
      <c r="H107" s="8">
        <v>0</v>
      </c>
      <c r="K107" s="87"/>
      <c r="L107" s="9"/>
      <c r="O107" s="9"/>
      <c r="P107" s="58">
        <f t="shared" si="3"/>
        <v>0</v>
      </c>
      <c r="Q107" s="87"/>
      <c r="S107" s="86"/>
      <c r="U107" s="86"/>
    </row>
    <row r="108" spans="1:21">
      <c r="D108" s="4" t="s">
        <v>82</v>
      </c>
      <c r="E108" s="8">
        <v>13</v>
      </c>
      <c r="F108" s="8" t="s">
        <v>83</v>
      </c>
      <c r="G108" s="8" t="s">
        <v>32</v>
      </c>
      <c r="H108" s="8">
        <v>0</v>
      </c>
      <c r="K108" s="87">
        <f>COUNTIF(H108:H112,"&gt;0")/COUNT(H108:H112)</f>
        <v>0.8</v>
      </c>
      <c r="L108" s="9"/>
      <c r="M108" s="86"/>
      <c r="O108" s="9"/>
      <c r="P108" s="58">
        <f t="shared" si="3"/>
        <v>0</v>
      </c>
      <c r="Q108" s="87">
        <f>COUNTIF(P108:P112,"&gt;0")/COUNT(P108:P112)</f>
        <v>0.8</v>
      </c>
      <c r="S108" s="86">
        <v>1</v>
      </c>
      <c r="U108" s="86"/>
    </row>
    <row r="109" spans="1:21">
      <c r="G109" s="8" t="s">
        <v>33</v>
      </c>
      <c r="H109" s="8">
        <v>1</v>
      </c>
      <c r="K109" s="87"/>
      <c r="L109" s="9"/>
      <c r="M109" s="86"/>
      <c r="O109" s="9"/>
      <c r="P109" s="58">
        <f t="shared" si="3"/>
        <v>1</v>
      </c>
      <c r="Q109" s="87"/>
      <c r="S109" s="86"/>
      <c r="U109" s="86"/>
    </row>
    <row r="110" spans="1:21">
      <c r="G110" s="8" t="s">
        <v>34</v>
      </c>
      <c r="H110" s="8">
        <v>5</v>
      </c>
      <c r="K110" s="87"/>
      <c r="L110" s="9"/>
      <c r="M110" s="86"/>
      <c r="O110" s="9"/>
      <c r="P110" s="58">
        <f t="shared" si="3"/>
        <v>1</v>
      </c>
      <c r="Q110" s="87"/>
      <c r="S110" s="86"/>
      <c r="U110" s="86"/>
    </row>
    <row r="111" spans="1:21">
      <c r="G111" s="8" t="s">
        <v>35</v>
      </c>
      <c r="H111" s="8">
        <v>6</v>
      </c>
      <c r="K111" s="87"/>
      <c r="L111" s="9"/>
      <c r="M111" s="86"/>
      <c r="O111" s="9"/>
      <c r="P111" s="58">
        <f t="shared" si="3"/>
        <v>1</v>
      </c>
      <c r="Q111" s="87"/>
      <c r="S111" s="86"/>
      <c r="U111" s="86"/>
    </row>
    <row r="112" spans="1:21">
      <c r="G112" s="8" t="s">
        <v>36</v>
      </c>
      <c r="H112" s="8">
        <v>2</v>
      </c>
      <c r="K112" s="87"/>
      <c r="L112" s="9"/>
      <c r="M112" s="86"/>
      <c r="O112" s="9"/>
      <c r="P112" s="58">
        <f t="shared" si="3"/>
        <v>1</v>
      </c>
      <c r="Q112" s="87"/>
      <c r="S112" s="86"/>
      <c r="U112" s="86"/>
    </row>
    <row r="113" spans="4:21">
      <c r="D113" s="8" t="s">
        <v>97</v>
      </c>
      <c r="E113" s="8">
        <v>8</v>
      </c>
      <c r="F113" s="8" t="s">
        <v>190</v>
      </c>
      <c r="G113" s="8" t="s">
        <v>32</v>
      </c>
      <c r="H113" s="8">
        <v>0</v>
      </c>
      <c r="K113" s="87">
        <f>COUNTIF(H113:H117,"&gt;0")/COUNT(H113:H117)</f>
        <v>0.6</v>
      </c>
      <c r="L113" s="9"/>
      <c r="M113" s="86"/>
      <c r="O113" s="9"/>
      <c r="P113" s="58">
        <f t="shared" si="3"/>
        <v>0</v>
      </c>
      <c r="Q113" s="87">
        <f>COUNTIF(P113:P117,"&gt;0")/COUNT(P113:P117)</f>
        <v>0.6</v>
      </c>
      <c r="S113" s="86">
        <v>1</v>
      </c>
      <c r="U113" s="86"/>
    </row>
    <row r="114" spans="4:21">
      <c r="G114" s="8" t="s">
        <v>33</v>
      </c>
      <c r="H114" s="8">
        <v>4</v>
      </c>
      <c r="K114" s="87"/>
      <c r="L114" s="9"/>
      <c r="M114" s="86"/>
      <c r="O114" s="9"/>
      <c r="P114" s="58">
        <f t="shared" si="3"/>
        <v>1</v>
      </c>
      <c r="Q114" s="87"/>
      <c r="S114" s="86"/>
      <c r="U114" s="86"/>
    </row>
    <row r="115" spans="4:21">
      <c r="G115" s="8" t="s">
        <v>34</v>
      </c>
      <c r="H115" s="8">
        <v>2</v>
      </c>
      <c r="K115" s="87"/>
      <c r="L115" s="9"/>
      <c r="M115" s="86"/>
      <c r="O115" s="9"/>
      <c r="P115" s="58">
        <f t="shared" si="3"/>
        <v>1</v>
      </c>
      <c r="Q115" s="87"/>
      <c r="S115" s="86"/>
      <c r="U115" s="86"/>
    </row>
    <row r="116" spans="4:21">
      <c r="G116" s="8" t="s">
        <v>35</v>
      </c>
      <c r="H116" s="8">
        <v>0</v>
      </c>
      <c r="K116" s="87"/>
      <c r="L116" s="9"/>
      <c r="M116" s="86"/>
      <c r="O116" s="9"/>
      <c r="P116" s="58">
        <f t="shared" si="3"/>
        <v>0</v>
      </c>
      <c r="Q116" s="87"/>
      <c r="S116" s="86"/>
      <c r="U116" s="86"/>
    </row>
    <row r="117" spans="4:21">
      <c r="G117" s="8" t="s">
        <v>36</v>
      </c>
      <c r="H117" s="8">
        <v>5</v>
      </c>
      <c r="K117" s="87"/>
      <c r="L117" s="9"/>
      <c r="M117" s="86"/>
      <c r="O117" s="9"/>
      <c r="P117" s="58">
        <f t="shared" si="3"/>
        <v>1</v>
      </c>
      <c r="Q117" s="87"/>
      <c r="S117" s="86"/>
      <c r="U117" s="86"/>
    </row>
    <row r="118" spans="4:21">
      <c r="D118" s="8" t="s">
        <v>87</v>
      </c>
      <c r="E118" s="8">
        <v>8</v>
      </c>
      <c r="F118" s="8" t="s">
        <v>240</v>
      </c>
      <c r="G118" s="8" t="s">
        <v>32</v>
      </c>
      <c r="H118" s="8">
        <v>2</v>
      </c>
      <c r="K118" s="87">
        <f>COUNTIF(H118:H120,"&gt;0")/COUNT(H118:H120)</f>
        <v>0.66666666666666663</v>
      </c>
      <c r="L118" s="9"/>
      <c r="M118" s="86"/>
      <c r="O118" s="9"/>
      <c r="P118" s="58">
        <f t="shared" si="3"/>
        <v>1</v>
      </c>
      <c r="Q118" s="87">
        <f>COUNTIF(P118:P120,"&gt;0")/COUNT(P118:P120)</f>
        <v>0.66666666666666663</v>
      </c>
      <c r="S118" s="86">
        <v>1</v>
      </c>
      <c r="U118" s="86"/>
    </row>
    <row r="119" spans="4:21">
      <c r="G119" s="8" t="s">
        <v>33</v>
      </c>
      <c r="H119" s="8">
        <v>3</v>
      </c>
      <c r="K119" s="87"/>
      <c r="L119" s="9"/>
      <c r="M119" s="86"/>
      <c r="O119" s="9"/>
      <c r="P119" s="58">
        <f t="shared" si="3"/>
        <v>1</v>
      </c>
      <c r="Q119" s="87"/>
      <c r="S119" s="86"/>
      <c r="U119" s="86"/>
    </row>
    <row r="120" spans="4:21">
      <c r="G120" s="8" t="s">
        <v>34</v>
      </c>
      <c r="H120" s="8">
        <v>0</v>
      </c>
      <c r="K120" s="87"/>
      <c r="L120" s="9"/>
      <c r="M120" s="86"/>
      <c r="O120" s="9"/>
      <c r="P120" s="58">
        <f t="shared" si="3"/>
        <v>0</v>
      </c>
      <c r="Q120" s="87"/>
      <c r="S120" s="86"/>
      <c r="U120" s="86"/>
    </row>
    <row r="121" spans="4:21">
      <c r="H121" s="17">
        <f>SUM(H97:H120)</f>
        <v>47</v>
      </c>
      <c r="J121" s="17" t="s">
        <v>39</v>
      </c>
      <c r="K121" s="19">
        <f>AVERAGEA(K97:K120)</f>
        <v>0.59904761904761905</v>
      </c>
      <c r="L121" s="19">
        <f>SUMPRODUCT(K97:K120, E97:E120) / SUM( E97:E120)</f>
        <v>0.58078529657477029</v>
      </c>
      <c r="M121" s="17">
        <f>SUM(M97:M120)</f>
        <v>0</v>
      </c>
      <c r="N121" s="20"/>
      <c r="O121" s="28"/>
      <c r="P121" s="28"/>
      <c r="Q121" s="28">
        <f>AVERAGEA(Q97:Q120)</f>
        <v>0.59904761904761905</v>
      </c>
      <c r="R121" s="17"/>
      <c r="S121" s="17">
        <f>SUM(S97:S120)/COUNTA(S97:S120)</f>
        <v>0.8</v>
      </c>
      <c r="T121" s="17">
        <f>SUMPRODUCT(S97:S120, E97:E120) / SUM( E97:E120)</f>
        <v>0.85964912280701755</v>
      </c>
    </row>
    <row r="122" spans="4:21">
      <c r="O122" s="9"/>
      <c r="P122" s="9"/>
      <c r="Q122" s="9"/>
    </row>
    <row r="123" spans="4:21">
      <c r="O123" s="9"/>
      <c r="P123" s="9"/>
      <c r="Q123" s="9"/>
    </row>
    <row r="124" spans="4:21">
      <c r="O124" s="9"/>
      <c r="P124" s="9"/>
      <c r="Q124" s="9"/>
    </row>
    <row r="125" spans="4:21">
      <c r="O125" s="9"/>
      <c r="P125" s="9"/>
      <c r="Q125" s="9"/>
    </row>
    <row r="126" spans="4:21">
      <c r="O126" s="9"/>
      <c r="P126" s="9"/>
      <c r="Q126" s="9"/>
    </row>
    <row r="127" spans="4:21">
      <c r="O127" s="9"/>
      <c r="P127" s="9"/>
      <c r="Q127" s="9"/>
    </row>
    <row r="128" spans="4:21">
      <c r="O128" s="9"/>
      <c r="P128" s="9"/>
      <c r="Q128" s="9"/>
    </row>
    <row r="129" spans="15:17">
      <c r="O129" s="9"/>
      <c r="P129" s="9"/>
      <c r="Q129" s="9"/>
    </row>
    <row r="130" spans="15:17">
      <c r="O130" s="9"/>
      <c r="P130" s="9"/>
      <c r="Q130" s="9"/>
    </row>
    <row r="131" spans="15:17">
      <c r="O131" s="9"/>
      <c r="P131" s="9"/>
      <c r="Q131" s="9"/>
    </row>
    <row r="132" spans="15:17">
      <c r="O132" s="9"/>
      <c r="P132" s="9"/>
      <c r="Q132" s="9"/>
    </row>
    <row r="133" spans="15:17">
      <c r="O133" s="9"/>
      <c r="P133" s="9"/>
      <c r="Q133" s="9"/>
    </row>
    <row r="134" spans="15:17">
      <c r="O134" s="9"/>
      <c r="P134" s="9"/>
      <c r="Q134" s="9"/>
    </row>
  </sheetData>
  <mergeCells count="80">
    <mergeCell ref="U2:U20"/>
    <mergeCell ref="K3:K11"/>
    <mergeCell ref="M3:M11"/>
    <mergeCell ref="O3:O11"/>
    <mergeCell ref="S3:S11"/>
    <mergeCell ref="K12:K16"/>
    <mergeCell ref="M12:M16"/>
    <mergeCell ref="O12:O16"/>
    <mergeCell ref="S12:S16"/>
    <mergeCell ref="K22:K26"/>
    <mergeCell ref="O22:O26"/>
    <mergeCell ref="Q22:Q26"/>
    <mergeCell ref="S22:S26"/>
    <mergeCell ref="U22:U53"/>
    <mergeCell ref="K27:K30"/>
    <mergeCell ref="O27:O30"/>
    <mergeCell ref="Q27:Q30"/>
    <mergeCell ref="S27:S30"/>
    <mergeCell ref="K31:K32"/>
    <mergeCell ref="O31:O32"/>
    <mergeCell ref="Q31:Q32"/>
    <mergeCell ref="S31:S32"/>
    <mergeCell ref="K33:K37"/>
    <mergeCell ref="O33:O37"/>
    <mergeCell ref="Q33:Q37"/>
    <mergeCell ref="S33:S37"/>
    <mergeCell ref="K38:K44"/>
    <mergeCell ref="O38:O44"/>
    <mergeCell ref="Q38:Q44"/>
    <mergeCell ref="S38:S44"/>
    <mergeCell ref="K45:K50"/>
    <mergeCell ref="O45:O50"/>
    <mergeCell ref="Q45:Q50"/>
    <mergeCell ref="S45:S50"/>
    <mergeCell ref="K51:K53"/>
    <mergeCell ref="O51:O53"/>
    <mergeCell ref="Q51:Q53"/>
    <mergeCell ref="S51:S53"/>
    <mergeCell ref="D58:D62"/>
    <mergeCell ref="K58:K62"/>
    <mergeCell ref="O58:O62"/>
    <mergeCell ref="Q58:Q62"/>
    <mergeCell ref="S58:S62"/>
    <mergeCell ref="K64:K67"/>
    <mergeCell ref="O64:O67"/>
    <mergeCell ref="Q64:Q67"/>
    <mergeCell ref="S64:S67"/>
    <mergeCell ref="A69:H69"/>
    <mergeCell ref="K70:K80"/>
    <mergeCell ref="M70:M80"/>
    <mergeCell ref="Q70:Q80"/>
    <mergeCell ref="S70:S80"/>
    <mergeCell ref="U70:U95"/>
    <mergeCell ref="M81:M91"/>
    <mergeCell ref="K82:K86"/>
    <mergeCell ref="Q82:Q86"/>
    <mergeCell ref="S82:S86"/>
    <mergeCell ref="K87:K93"/>
    <mergeCell ref="Q87:Q93"/>
    <mergeCell ref="S87:S93"/>
    <mergeCell ref="M92:M102"/>
    <mergeCell ref="K97:K100"/>
    <mergeCell ref="Q97:Q100"/>
    <mergeCell ref="S97:S100"/>
    <mergeCell ref="U97:U120"/>
    <mergeCell ref="K101:K107"/>
    <mergeCell ref="Q101:Q107"/>
    <mergeCell ref="S101:S107"/>
    <mergeCell ref="K108:K112"/>
    <mergeCell ref="M108:M112"/>
    <mergeCell ref="Q108:Q112"/>
    <mergeCell ref="S108:S112"/>
    <mergeCell ref="K113:K117"/>
    <mergeCell ref="M113:M117"/>
    <mergeCell ref="Q113:Q117"/>
    <mergeCell ref="S113:S117"/>
    <mergeCell ref="K118:K120"/>
    <mergeCell ref="M118:M120"/>
    <mergeCell ref="Q118:Q120"/>
    <mergeCell ref="S118:S120"/>
  </mergeCells>
  <pageMargins left="0.78749999999999998" right="0.78749999999999998" top="1.05277777777778" bottom="1.05277777777778" header="0.78749999999999998" footer="0.78749999999999998"/>
  <pageSetup paperSize="9" orientation="portrait" horizontalDpi="300" verticalDpi="300"/>
  <headerFooter>
    <oddHeader>&amp;C&amp;"Times New Roman,Regular"&amp;12&amp;A</oddHeader>
    <oddFooter>&amp;C&amp;"Times New Roman,Regular"&amp;12Page &amp;P</oddFooter>
  </headerFooter>
  <legacyDrawing r:id="rId1"/>
</worksheet>
</file>

<file path=docProps/app.xml><?xml version="1.0" encoding="utf-8"?>
<Properties xmlns="http://schemas.openxmlformats.org/officeDocument/2006/extended-properties" xmlns:vt="http://schemas.openxmlformats.org/officeDocument/2006/docPropsVTypes">
  <Template/>
  <TotalTime>16</TotalTime>
  <Application>Microsoft Macintosh Excel</Application>
  <DocSecurity>0</DocSecurity>
  <ScaleCrop>false</ScaleCrop>
  <HeadingPairs>
    <vt:vector size="2" baseType="variant">
      <vt:variant>
        <vt:lpstr>Worksheets</vt:lpstr>
      </vt:variant>
      <vt:variant>
        <vt:i4>14</vt:i4>
      </vt:variant>
    </vt:vector>
  </HeadingPairs>
  <TitlesOfParts>
    <vt:vector size="14" baseType="lpstr">
      <vt:lpstr>Team-A</vt:lpstr>
      <vt:lpstr>Team-B</vt:lpstr>
      <vt:lpstr>Team-C</vt:lpstr>
      <vt:lpstr>Team-D</vt:lpstr>
      <vt:lpstr>Team-E</vt:lpstr>
      <vt:lpstr>Team-F</vt:lpstr>
      <vt:lpstr>Team-G</vt:lpstr>
      <vt:lpstr>Team-H</vt:lpstr>
      <vt:lpstr>Team-I</vt:lpstr>
      <vt:lpstr>Team-J</vt:lpstr>
      <vt:lpstr>Hours_per_tag</vt:lpstr>
      <vt:lpstr>Summary</vt:lpstr>
      <vt:lpstr>Summary_paper</vt:lpstr>
      <vt:lpstr>for 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Fabian Gilson</cp:lastModifiedBy>
  <cp:revision>213</cp:revision>
  <dcterms:created xsi:type="dcterms:W3CDTF">2021-12-02T14:07:21Z</dcterms:created>
  <dcterms:modified xsi:type="dcterms:W3CDTF">2024-04-03T23:04:19Z</dcterms:modified>
  <dc:language>en-NZ</dc:language>
</cp:coreProperties>
</file>