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Ex2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Ex3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charts/chart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Ex4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4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7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9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z\Nextcloud\Manuscripts\immobilised_ringtrial\materials\data\"/>
    </mc:Choice>
  </mc:AlternateContent>
  <bookViews>
    <workbookView xWindow="-108" yWindow="-108" windowWidth="23256" windowHeight="12576" tabRatio="500"/>
  </bookViews>
  <sheets>
    <sheet name="ALL_ILCs" sheetId="2" r:id="rId1"/>
    <sheet name="Participants" sheetId="3" r:id="rId2"/>
    <sheet name="MPcounts_overview" sheetId="4" r:id="rId3"/>
  </sheets>
  <definedNames>
    <definedName name="_xlchart.v1.0" hidden="1">ALL_ILCs!$A$100</definedName>
    <definedName name="_xlchart.v1.1" hidden="1">ALL_ILCs!$A$101</definedName>
    <definedName name="_xlchart.v1.10" hidden="1">ALL_ILCs!$B$98:$G$98</definedName>
    <definedName name="_xlchart.v1.11" hidden="1">ALL_ILCs!$B$99:$G$99</definedName>
    <definedName name="_xlchart.v1.12" hidden="1">ALL_ILCs!$AA$10:$AD$10</definedName>
    <definedName name="_xlchart.v1.13" hidden="1">ALL_ILCs!$AA$11:$AD$11</definedName>
    <definedName name="_xlchart.v1.14" hidden="1">ALL_ILCs!$AA$6:$AD$6</definedName>
    <definedName name="_xlchart.v1.15" hidden="1">ALL_ILCs!$AA$7:$AD$7</definedName>
    <definedName name="_xlchart.v1.16" hidden="1">ALL_ILCs!$AA$8:$AD$8</definedName>
    <definedName name="_xlchart.v1.17" hidden="1">ALL_ILCs!$AA$9:$AD$9</definedName>
    <definedName name="_xlchart.v1.18" hidden="1">ALL_ILCs!$Z$10</definedName>
    <definedName name="_xlchart.v1.19" hidden="1">ALL_ILCs!$Z$11</definedName>
    <definedName name="_xlchart.v1.2" hidden="1">ALL_ILCs!$A$102</definedName>
    <definedName name="_xlchart.v1.20" hidden="1">ALL_ILCs!$Z$6</definedName>
    <definedName name="_xlchart.v1.21" hidden="1">ALL_ILCs!$Z$7</definedName>
    <definedName name="_xlchart.v1.22" hidden="1">ALL_ILCs!$Z$8</definedName>
    <definedName name="_xlchart.v1.23" hidden="1">ALL_ILCs!$Z$9</definedName>
    <definedName name="_xlchart.v1.24" hidden="1">ALL_ILCs!$A$321</definedName>
    <definedName name="_xlchart.v1.25" hidden="1">ALL_ILCs!$A$322</definedName>
    <definedName name="_xlchart.v1.26" hidden="1">ALL_ILCs!$A$323</definedName>
    <definedName name="_xlchart.v1.27" hidden="1">ALL_ILCs!$A$324</definedName>
    <definedName name="_xlchart.v1.28" hidden="1">ALL_ILCs!$A$325</definedName>
    <definedName name="_xlchart.v1.29" hidden="1">ALL_ILCs!$A$326</definedName>
    <definedName name="_xlchart.v1.3" hidden="1">ALL_ILCs!$A$103</definedName>
    <definedName name="_xlchart.v1.30" hidden="1">ALL_ILCs!$B$321:$H$321</definedName>
    <definedName name="_xlchart.v1.31" hidden="1">ALL_ILCs!$B$322:$H$322</definedName>
    <definedName name="_xlchart.v1.32" hidden="1">ALL_ILCs!$B$323:$H$323</definedName>
    <definedName name="_xlchart.v1.33" hidden="1">ALL_ILCs!$B$324:$H$324</definedName>
    <definedName name="_xlchart.v1.34" hidden="1">ALL_ILCs!$B$325:$H$325</definedName>
    <definedName name="_xlchart.v1.35" hidden="1">ALL_ILCs!$B$326:$H$326</definedName>
    <definedName name="_xlchart.v1.36" hidden="1">ALL_ILCs!$A$169</definedName>
    <definedName name="_xlchart.v1.37" hidden="1">ALL_ILCs!$A$170</definedName>
    <definedName name="_xlchart.v1.38" hidden="1">ALL_ILCs!$A$171</definedName>
    <definedName name="_xlchart.v1.39" hidden="1">ALL_ILCs!$A$172</definedName>
    <definedName name="_xlchart.v1.4" hidden="1">ALL_ILCs!$A$98</definedName>
    <definedName name="_xlchart.v1.40" hidden="1">ALL_ILCs!$A$173</definedName>
    <definedName name="_xlchart.v1.41" hidden="1">ALL_ILCs!$A$174</definedName>
    <definedName name="_xlchart.v1.42" hidden="1">ALL_ILCs!$B$169:$G$169</definedName>
    <definedName name="_xlchart.v1.43" hidden="1">ALL_ILCs!$B$170:$G$170</definedName>
    <definedName name="_xlchart.v1.44" hidden="1">ALL_ILCs!$B$171:$G$171</definedName>
    <definedName name="_xlchart.v1.45" hidden="1">ALL_ILCs!$B$172:$G$172</definedName>
    <definedName name="_xlchart.v1.46" hidden="1">ALL_ILCs!$B$173:$G$173</definedName>
    <definedName name="_xlchart.v1.47" hidden="1">ALL_ILCs!$B$174:$G$174</definedName>
    <definedName name="_xlchart.v1.5" hidden="1">ALL_ILCs!$A$99</definedName>
    <definedName name="_xlchart.v1.6" hidden="1">ALL_ILCs!$B$100:$G$100</definedName>
    <definedName name="_xlchart.v1.7" hidden="1">ALL_ILCs!$B$101:$G$101</definedName>
    <definedName name="_xlchart.v1.8" hidden="1">ALL_ILCs!$B$102:$G$102</definedName>
    <definedName name="_xlchart.v1.9" hidden="1">ALL_ILCs!$B$103:$G$103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8" i="2" l="1"/>
  <c r="A278" i="4" l="1"/>
  <c r="B278" i="4"/>
  <c r="C278" i="4"/>
  <c r="D278" i="4"/>
  <c r="A279" i="4"/>
  <c r="B279" i="4"/>
  <c r="C279" i="4"/>
  <c r="D279" i="4"/>
  <c r="A280" i="4"/>
  <c r="B280" i="4"/>
  <c r="C280" i="4"/>
  <c r="D280" i="4"/>
  <c r="A281" i="4"/>
  <c r="B281" i="4"/>
  <c r="C281" i="4"/>
  <c r="D281" i="4"/>
  <c r="D277" i="4"/>
  <c r="C277" i="4"/>
  <c r="B277" i="4"/>
  <c r="A273" i="4"/>
  <c r="B273" i="4"/>
  <c r="C273" i="4"/>
  <c r="D273" i="4"/>
  <c r="A274" i="4"/>
  <c r="B274" i="4"/>
  <c r="C274" i="4"/>
  <c r="D274" i="4"/>
  <c r="A275" i="4"/>
  <c r="B275" i="4"/>
  <c r="C275" i="4"/>
  <c r="D275" i="4"/>
  <c r="A276" i="4"/>
  <c r="B276" i="4"/>
  <c r="C276" i="4"/>
  <c r="D276" i="4"/>
  <c r="A277" i="4"/>
  <c r="D272" i="4"/>
  <c r="C272" i="4"/>
  <c r="B272" i="4"/>
  <c r="A272" i="4"/>
  <c r="A268" i="4"/>
  <c r="B268" i="4"/>
  <c r="C268" i="4"/>
  <c r="D268" i="4"/>
  <c r="A269" i="4"/>
  <c r="B269" i="4"/>
  <c r="C269" i="4"/>
  <c r="D269" i="4"/>
  <c r="A270" i="4"/>
  <c r="B270" i="4"/>
  <c r="C270" i="4"/>
  <c r="D270" i="4"/>
  <c r="A271" i="4"/>
  <c r="B271" i="4"/>
  <c r="C271" i="4"/>
  <c r="D271" i="4"/>
  <c r="D267" i="4"/>
  <c r="C267" i="4"/>
  <c r="B267" i="4"/>
  <c r="A263" i="4"/>
  <c r="B263" i="4"/>
  <c r="C263" i="4"/>
  <c r="D263" i="4"/>
  <c r="A264" i="4"/>
  <c r="B264" i="4"/>
  <c r="C264" i="4"/>
  <c r="D264" i="4"/>
  <c r="A265" i="4"/>
  <c r="B265" i="4"/>
  <c r="C265" i="4"/>
  <c r="D265" i="4"/>
  <c r="A266" i="4"/>
  <c r="B266" i="4"/>
  <c r="C266" i="4"/>
  <c r="D266" i="4"/>
  <c r="A267" i="4"/>
  <c r="D262" i="4"/>
  <c r="C262" i="4"/>
  <c r="B262" i="4"/>
  <c r="A262" i="4"/>
  <c r="A258" i="4"/>
  <c r="B258" i="4"/>
  <c r="C258" i="4"/>
  <c r="D258" i="4"/>
  <c r="A259" i="4"/>
  <c r="B259" i="4"/>
  <c r="C259" i="4"/>
  <c r="D259" i="4"/>
  <c r="A260" i="4"/>
  <c r="B260" i="4"/>
  <c r="C260" i="4"/>
  <c r="D260" i="4"/>
  <c r="A261" i="4"/>
  <c r="B261" i="4"/>
  <c r="C261" i="4"/>
  <c r="D261" i="4"/>
  <c r="D257" i="4"/>
  <c r="C257" i="4"/>
  <c r="B257" i="4"/>
  <c r="A257" i="4"/>
  <c r="A253" i="4"/>
  <c r="B253" i="4"/>
  <c r="C253" i="4"/>
  <c r="D253" i="4"/>
  <c r="A254" i="4"/>
  <c r="B254" i="4"/>
  <c r="C254" i="4"/>
  <c r="D254" i="4"/>
  <c r="A255" i="4"/>
  <c r="B255" i="4"/>
  <c r="C255" i="4"/>
  <c r="D255" i="4"/>
  <c r="A256" i="4"/>
  <c r="B256" i="4"/>
  <c r="C256" i="4"/>
  <c r="D256" i="4"/>
  <c r="D252" i="4"/>
  <c r="C252" i="4"/>
  <c r="B252" i="4"/>
  <c r="A252" i="4"/>
  <c r="A248" i="4"/>
  <c r="B248" i="4"/>
  <c r="C248" i="4"/>
  <c r="D248" i="4"/>
  <c r="A249" i="4"/>
  <c r="B249" i="4"/>
  <c r="C249" i="4"/>
  <c r="D249" i="4"/>
  <c r="A250" i="4"/>
  <c r="B250" i="4"/>
  <c r="C250" i="4"/>
  <c r="D250" i="4"/>
  <c r="A251" i="4"/>
  <c r="B251" i="4"/>
  <c r="C251" i="4"/>
  <c r="D251" i="4"/>
  <c r="D247" i="4"/>
  <c r="C247" i="4"/>
  <c r="B247" i="4"/>
  <c r="A243" i="4"/>
  <c r="B243" i="4"/>
  <c r="C243" i="4"/>
  <c r="D243" i="4"/>
  <c r="A244" i="4"/>
  <c r="B244" i="4"/>
  <c r="C244" i="4"/>
  <c r="D244" i="4"/>
  <c r="A245" i="4"/>
  <c r="B245" i="4"/>
  <c r="C245" i="4"/>
  <c r="D245" i="4"/>
  <c r="A246" i="4"/>
  <c r="B246" i="4"/>
  <c r="C246" i="4"/>
  <c r="D246" i="4"/>
  <c r="A247" i="4"/>
  <c r="D242" i="4"/>
  <c r="C242" i="4"/>
  <c r="B242" i="4"/>
  <c r="A238" i="4"/>
  <c r="B238" i="4"/>
  <c r="C238" i="4"/>
  <c r="D238" i="4"/>
  <c r="A239" i="4"/>
  <c r="B239" i="4"/>
  <c r="C239" i="4"/>
  <c r="D239" i="4"/>
  <c r="A240" i="4"/>
  <c r="B240" i="4"/>
  <c r="C240" i="4"/>
  <c r="D240" i="4"/>
  <c r="A241" i="4"/>
  <c r="B241" i="4"/>
  <c r="C241" i="4"/>
  <c r="D241" i="4"/>
  <c r="A242" i="4"/>
  <c r="D237" i="4"/>
  <c r="C237" i="4"/>
  <c r="B237" i="4"/>
  <c r="A233" i="4"/>
  <c r="B233" i="4"/>
  <c r="C233" i="4"/>
  <c r="D233" i="4"/>
  <c r="A234" i="4"/>
  <c r="B234" i="4"/>
  <c r="C234" i="4"/>
  <c r="D234" i="4"/>
  <c r="A235" i="4"/>
  <c r="B235" i="4"/>
  <c r="C235" i="4"/>
  <c r="D235" i="4"/>
  <c r="A236" i="4"/>
  <c r="B236" i="4"/>
  <c r="C236" i="4"/>
  <c r="D236" i="4"/>
  <c r="A237" i="4"/>
  <c r="D232" i="4"/>
  <c r="C232" i="4"/>
  <c r="B232" i="4"/>
  <c r="A232" i="4"/>
  <c r="A228" i="4"/>
  <c r="B228" i="4"/>
  <c r="C228" i="4"/>
  <c r="D228" i="4"/>
  <c r="A229" i="4"/>
  <c r="B229" i="4"/>
  <c r="C229" i="4"/>
  <c r="D229" i="4"/>
  <c r="A230" i="4"/>
  <c r="B230" i="4"/>
  <c r="C230" i="4"/>
  <c r="D230" i="4"/>
  <c r="A231" i="4"/>
  <c r="B231" i="4"/>
  <c r="C231" i="4"/>
  <c r="D231" i="4"/>
  <c r="D227" i="4"/>
  <c r="C227" i="4"/>
  <c r="B227" i="4"/>
  <c r="A223" i="4"/>
  <c r="B223" i="4"/>
  <c r="C223" i="4"/>
  <c r="D223" i="4"/>
  <c r="A224" i="4"/>
  <c r="B224" i="4"/>
  <c r="C224" i="4"/>
  <c r="D224" i="4"/>
  <c r="A225" i="4"/>
  <c r="B225" i="4"/>
  <c r="C225" i="4"/>
  <c r="D225" i="4"/>
  <c r="A226" i="4"/>
  <c r="B226" i="4"/>
  <c r="C226" i="4"/>
  <c r="D226" i="4"/>
  <c r="A227" i="4"/>
  <c r="D222" i="4"/>
  <c r="C222" i="4"/>
  <c r="A222" i="4"/>
  <c r="B222" i="4"/>
  <c r="A218" i="4"/>
  <c r="B218" i="4"/>
  <c r="C218" i="4"/>
  <c r="D218" i="4"/>
  <c r="A219" i="4"/>
  <c r="B219" i="4"/>
  <c r="C219" i="4"/>
  <c r="D219" i="4"/>
  <c r="A220" i="4"/>
  <c r="B220" i="4"/>
  <c r="C220" i="4"/>
  <c r="D220" i="4"/>
  <c r="A221" i="4"/>
  <c r="B221" i="4"/>
  <c r="C221" i="4"/>
  <c r="D221" i="4"/>
  <c r="D217" i="4"/>
  <c r="C217" i="4"/>
  <c r="B217" i="4"/>
  <c r="A217" i="4"/>
  <c r="A213" i="4"/>
  <c r="B213" i="4"/>
  <c r="C213" i="4"/>
  <c r="D213" i="4"/>
  <c r="A214" i="4"/>
  <c r="B214" i="4"/>
  <c r="C214" i="4"/>
  <c r="D214" i="4"/>
  <c r="A215" i="4"/>
  <c r="B215" i="4"/>
  <c r="C215" i="4"/>
  <c r="D215" i="4"/>
  <c r="A216" i="4"/>
  <c r="B216" i="4"/>
  <c r="C216" i="4"/>
  <c r="D216" i="4"/>
  <c r="D212" i="4"/>
  <c r="C212" i="4"/>
  <c r="B212" i="4"/>
  <c r="A208" i="4"/>
  <c r="B208" i="4"/>
  <c r="C208" i="4"/>
  <c r="D208" i="4"/>
  <c r="A209" i="4"/>
  <c r="B209" i="4"/>
  <c r="C209" i="4"/>
  <c r="D209" i="4"/>
  <c r="A210" i="4"/>
  <c r="B210" i="4"/>
  <c r="C210" i="4"/>
  <c r="D210" i="4"/>
  <c r="A211" i="4"/>
  <c r="B211" i="4"/>
  <c r="C211" i="4"/>
  <c r="D211" i="4"/>
  <c r="A212" i="4"/>
  <c r="D207" i="4"/>
  <c r="C207" i="4"/>
  <c r="B207" i="4"/>
  <c r="A203" i="4"/>
  <c r="B203" i="4"/>
  <c r="C203" i="4"/>
  <c r="D203" i="4"/>
  <c r="A204" i="4"/>
  <c r="B204" i="4"/>
  <c r="C204" i="4"/>
  <c r="D204" i="4"/>
  <c r="A205" i="4"/>
  <c r="B205" i="4"/>
  <c r="C205" i="4"/>
  <c r="D205" i="4"/>
  <c r="A206" i="4"/>
  <c r="B206" i="4"/>
  <c r="C206" i="4"/>
  <c r="D206" i="4"/>
  <c r="A207" i="4"/>
  <c r="D202" i="4"/>
  <c r="C202" i="4"/>
  <c r="B202" i="4"/>
  <c r="A198" i="4"/>
  <c r="B198" i="4"/>
  <c r="C198" i="4"/>
  <c r="D198" i="4"/>
  <c r="A199" i="4"/>
  <c r="B199" i="4"/>
  <c r="C199" i="4"/>
  <c r="D199" i="4"/>
  <c r="A200" i="4"/>
  <c r="B200" i="4"/>
  <c r="C200" i="4"/>
  <c r="D200" i="4"/>
  <c r="A201" i="4"/>
  <c r="B201" i="4"/>
  <c r="C201" i="4"/>
  <c r="D201" i="4"/>
  <c r="A202" i="4"/>
  <c r="D197" i="4"/>
  <c r="C197" i="4"/>
  <c r="B197" i="4"/>
  <c r="A197" i="4"/>
  <c r="A193" i="4"/>
  <c r="B193" i="4"/>
  <c r="C193" i="4"/>
  <c r="D193" i="4"/>
  <c r="A194" i="4"/>
  <c r="B194" i="4"/>
  <c r="C194" i="4"/>
  <c r="D194" i="4"/>
  <c r="A195" i="4"/>
  <c r="B195" i="4"/>
  <c r="C195" i="4"/>
  <c r="D195" i="4"/>
  <c r="A196" i="4"/>
  <c r="B196" i="4"/>
  <c r="C196" i="4"/>
  <c r="D196" i="4"/>
  <c r="D192" i="4"/>
  <c r="C192" i="4"/>
  <c r="B192" i="4"/>
  <c r="A192" i="4"/>
  <c r="A188" i="4"/>
  <c r="B188" i="4"/>
  <c r="C188" i="4"/>
  <c r="D188" i="4"/>
  <c r="A189" i="4"/>
  <c r="B189" i="4"/>
  <c r="C189" i="4"/>
  <c r="D189" i="4"/>
  <c r="A190" i="4"/>
  <c r="B190" i="4"/>
  <c r="C190" i="4"/>
  <c r="D190" i="4"/>
  <c r="A191" i="4"/>
  <c r="B191" i="4"/>
  <c r="C191" i="4"/>
  <c r="D191" i="4"/>
  <c r="D187" i="4"/>
  <c r="C187" i="4"/>
  <c r="B187" i="4"/>
  <c r="A187" i="4"/>
  <c r="A183" i="4"/>
  <c r="B183" i="4"/>
  <c r="C183" i="4"/>
  <c r="D183" i="4"/>
  <c r="A184" i="4"/>
  <c r="B184" i="4"/>
  <c r="C184" i="4"/>
  <c r="D184" i="4"/>
  <c r="A185" i="4"/>
  <c r="B185" i="4"/>
  <c r="C185" i="4"/>
  <c r="D185" i="4"/>
  <c r="A186" i="4"/>
  <c r="B186" i="4"/>
  <c r="C186" i="4"/>
  <c r="D186" i="4"/>
  <c r="D182" i="4"/>
  <c r="C182" i="4"/>
  <c r="B182" i="4"/>
  <c r="A182" i="4"/>
  <c r="A178" i="4"/>
  <c r="B178" i="4"/>
  <c r="C178" i="4"/>
  <c r="D178" i="4"/>
  <c r="A179" i="4"/>
  <c r="B179" i="4"/>
  <c r="C179" i="4"/>
  <c r="D179" i="4"/>
  <c r="A180" i="4"/>
  <c r="B180" i="4"/>
  <c r="C180" i="4"/>
  <c r="D180" i="4"/>
  <c r="A181" i="4"/>
  <c r="B181" i="4"/>
  <c r="C181" i="4"/>
  <c r="D181" i="4"/>
  <c r="D177" i="4"/>
  <c r="C177" i="4"/>
  <c r="B177" i="4"/>
  <c r="A177" i="4"/>
  <c r="A173" i="4"/>
  <c r="B173" i="4"/>
  <c r="C173" i="4"/>
  <c r="D173" i="4"/>
  <c r="A174" i="4"/>
  <c r="B174" i="4"/>
  <c r="C174" i="4"/>
  <c r="D174" i="4"/>
  <c r="A175" i="4"/>
  <c r="B175" i="4"/>
  <c r="C175" i="4"/>
  <c r="D175" i="4"/>
  <c r="A176" i="4"/>
  <c r="B176" i="4"/>
  <c r="C176" i="4"/>
  <c r="D176" i="4"/>
  <c r="D172" i="4"/>
  <c r="C172" i="4"/>
  <c r="B172" i="4"/>
  <c r="A172" i="4"/>
  <c r="A168" i="4"/>
  <c r="B168" i="4"/>
  <c r="C168" i="4"/>
  <c r="D168" i="4"/>
  <c r="A169" i="4"/>
  <c r="B169" i="4"/>
  <c r="C169" i="4"/>
  <c r="D169" i="4"/>
  <c r="A170" i="4"/>
  <c r="B170" i="4"/>
  <c r="C170" i="4"/>
  <c r="D170" i="4"/>
  <c r="A171" i="4"/>
  <c r="B171" i="4"/>
  <c r="C171" i="4"/>
  <c r="D171" i="4"/>
  <c r="D167" i="4"/>
  <c r="C167" i="4"/>
  <c r="B167" i="4"/>
  <c r="A163" i="4"/>
  <c r="B163" i="4"/>
  <c r="C163" i="4"/>
  <c r="D163" i="4"/>
  <c r="A164" i="4"/>
  <c r="B164" i="4"/>
  <c r="C164" i="4"/>
  <c r="D164" i="4"/>
  <c r="A165" i="4"/>
  <c r="B165" i="4"/>
  <c r="C165" i="4"/>
  <c r="D165" i="4"/>
  <c r="A166" i="4"/>
  <c r="B166" i="4"/>
  <c r="C166" i="4"/>
  <c r="D166" i="4"/>
  <c r="A167" i="4"/>
  <c r="D162" i="4"/>
  <c r="C162" i="4"/>
  <c r="B162" i="4"/>
  <c r="A158" i="4"/>
  <c r="B158" i="4"/>
  <c r="C158" i="4"/>
  <c r="D158" i="4"/>
  <c r="A159" i="4"/>
  <c r="B159" i="4"/>
  <c r="C159" i="4"/>
  <c r="D159" i="4"/>
  <c r="A160" i="4"/>
  <c r="B160" i="4"/>
  <c r="C160" i="4"/>
  <c r="D160" i="4"/>
  <c r="A161" i="4"/>
  <c r="B161" i="4"/>
  <c r="C161" i="4"/>
  <c r="D161" i="4"/>
  <c r="A162" i="4"/>
  <c r="D157" i="4"/>
  <c r="C157" i="4"/>
  <c r="B157" i="4"/>
  <c r="A153" i="4"/>
  <c r="B153" i="4"/>
  <c r="C153" i="4"/>
  <c r="D153" i="4"/>
  <c r="A154" i="4"/>
  <c r="B154" i="4"/>
  <c r="C154" i="4"/>
  <c r="D154" i="4"/>
  <c r="A155" i="4"/>
  <c r="B155" i="4"/>
  <c r="C155" i="4"/>
  <c r="D155" i="4"/>
  <c r="A156" i="4"/>
  <c r="B156" i="4"/>
  <c r="C156" i="4"/>
  <c r="D156" i="4"/>
  <c r="A157" i="4"/>
  <c r="D152" i="4"/>
  <c r="C152" i="4"/>
  <c r="B152" i="4"/>
  <c r="A152" i="4"/>
  <c r="A148" i="4"/>
  <c r="B148" i="4"/>
  <c r="C148" i="4"/>
  <c r="D148" i="4"/>
  <c r="A149" i="4"/>
  <c r="B149" i="4"/>
  <c r="C149" i="4"/>
  <c r="D149" i="4"/>
  <c r="A150" i="4"/>
  <c r="B150" i="4"/>
  <c r="C150" i="4"/>
  <c r="D150" i="4"/>
  <c r="A151" i="4"/>
  <c r="B151" i="4"/>
  <c r="C151" i="4"/>
  <c r="D151" i="4"/>
  <c r="D147" i="4"/>
  <c r="C147" i="4"/>
  <c r="B147" i="4"/>
  <c r="A143" i="4"/>
  <c r="B143" i="4"/>
  <c r="C143" i="4"/>
  <c r="D143" i="4"/>
  <c r="A144" i="4"/>
  <c r="B144" i="4"/>
  <c r="C144" i="4"/>
  <c r="D144" i="4"/>
  <c r="A145" i="4"/>
  <c r="B145" i="4"/>
  <c r="C145" i="4"/>
  <c r="D145" i="4"/>
  <c r="A146" i="4"/>
  <c r="B146" i="4"/>
  <c r="C146" i="4"/>
  <c r="D146" i="4"/>
  <c r="A147" i="4"/>
  <c r="D142" i="4"/>
  <c r="C142" i="4"/>
  <c r="B142" i="4"/>
  <c r="A138" i="4"/>
  <c r="B138" i="4"/>
  <c r="C138" i="4"/>
  <c r="D138" i="4"/>
  <c r="A139" i="4"/>
  <c r="B139" i="4"/>
  <c r="C139" i="4"/>
  <c r="D139" i="4"/>
  <c r="A140" i="4"/>
  <c r="B140" i="4"/>
  <c r="C140" i="4"/>
  <c r="D140" i="4"/>
  <c r="A141" i="4"/>
  <c r="B141" i="4"/>
  <c r="C141" i="4"/>
  <c r="D141" i="4"/>
  <c r="A142" i="4"/>
  <c r="D137" i="4"/>
  <c r="C133" i="4"/>
  <c r="C134" i="4"/>
  <c r="C135" i="4"/>
  <c r="C136" i="4"/>
  <c r="C132" i="4"/>
  <c r="C137" i="4"/>
  <c r="B137" i="4"/>
  <c r="A133" i="4"/>
  <c r="B133" i="4"/>
  <c r="D133" i="4"/>
  <c r="A134" i="4"/>
  <c r="B134" i="4"/>
  <c r="D134" i="4"/>
  <c r="A135" i="4"/>
  <c r="B135" i="4"/>
  <c r="D135" i="4"/>
  <c r="A136" i="4"/>
  <c r="B136" i="4"/>
  <c r="D136" i="4"/>
  <c r="A137" i="4"/>
  <c r="D132" i="4"/>
  <c r="B132" i="4"/>
  <c r="A132" i="4"/>
  <c r="A128" i="4"/>
  <c r="B128" i="4"/>
  <c r="C128" i="4"/>
  <c r="D128" i="4"/>
  <c r="A129" i="4"/>
  <c r="B129" i="4"/>
  <c r="C129" i="4"/>
  <c r="D129" i="4"/>
  <c r="A130" i="4"/>
  <c r="B130" i="4"/>
  <c r="C130" i="4"/>
  <c r="D130" i="4"/>
  <c r="A131" i="4"/>
  <c r="B131" i="4"/>
  <c r="C131" i="4"/>
  <c r="D131" i="4"/>
  <c r="D127" i="4"/>
  <c r="C127" i="4"/>
  <c r="B127" i="4"/>
  <c r="A123" i="4"/>
  <c r="B123" i="4"/>
  <c r="C123" i="4"/>
  <c r="D123" i="4"/>
  <c r="A124" i="4"/>
  <c r="B124" i="4"/>
  <c r="C124" i="4"/>
  <c r="D124" i="4"/>
  <c r="A125" i="4"/>
  <c r="B125" i="4"/>
  <c r="C125" i="4"/>
  <c r="D125" i="4"/>
  <c r="A126" i="4"/>
  <c r="B126" i="4"/>
  <c r="C126" i="4"/>
  <c r="D126" i="4"/>
  <c r="A127" i="4"/>
  <c r="D122" i="4"/>
  <c r="C122" i="4"/>
  <c r="B122" i="4"/>
  <c r="A122" i="4"/>
  <c r="A118" i="4"/>
  <c r="B118" i="4"/>
  <c r="C118" i="4"/>
  <c r="D118" i="4"/>
  <c r="A119" i="4"/>
  <c r="B119" i="4"/>
  <c r="C119" i="4"/>
  <c r="D119" i="4"/>
  <c r="A120" i="4"/>
  <c r="B120" i="4"/>
  <c r="C120" i="4"/>
  <c r="D120" i="4"/>
  <c r="A121" i="4"/>
  <c r="B121" i="4"/>
  <c r="C121" i="4"/>
  <c r="D121" i="4"/>
  <c r="A117" i="4"/>
  <c r="D117" i="4"/>
  <c r="C117" i="4"/>
  <c r="B117" i="4"/>
  <c r="A113" i="4"/>
  <c r="B113" i="4"/>
  <c r="C113" i="4"/>
  <c r="D113" i="4"/>
  <c r="A114" i="4"/>
  <c r="B114" i="4"/>
  <c r="C114" i="4"/>
  <c r="D114" i="4"/>
  <c r="A115" i="4"/>
  <c r="B115" i="4"/>
  <c r="C115" i="4"/>
  <c r="D115" i="4"/>
  <c r="A116" i="4"/>
  <c r="B116" i="4"/>
  <c r="C116" i="4"/>
  <c r="D116" i="4"/>
  <c r="D112" i="4"/>
  <c r="C112" i="4"/>
  <c r="B112" i="4"/>
  <c r="A112" i="4"/>
  <c r="A108" i="4"/>
  <c r="B108" i="4"/>
  <c r="C108" i="4"/>
  <c r="D108" i="4"/>
  <c r="A109" i="4"/>
  <c r="B109" i="4"/>
  <c r="C109" i="4"/>
  <c r="D109" i="4"/>
  <c r="A110" i="4"/>
  <c r="B110" i="4"/>
  <c r="C110" i="4"/>
  <c r="D110" i="4"/>
  <c r="A111" i="4"/>
  <c r="B111" i="4"/>
  <c r="C111" i="4"/>
  <c r="D111" i="4"/>
  <c r="D107" i="4"/>
  <c r="C107" i="4"/>
  <c r="B107" i="4"/>
  <c r="A103" i="4"/>
  <c r="B103" i="4"/>
  <c r="C103" i="4"/>
  <c r="D103" i="4"/>
  <c r="A104" i="4"/>
  <c r="B104" i="4"/>
  <c r="C104" i="4"/>
  <c r="D104" i="4"/>
  <c r="A105" i="4"/>
  <c r="B105" i="4"/>
  <c r="C105" i="4"/>
  <c r="D105" i="4"/>
  <c r="A106" i="4"/>
  <c r="B106" i="4"/>
  <c r="C106" i="4"/>
  <c r="D106" i="4"/>
  <c r="A107" i="4"/>
  <c r="D102" i="4"/>
  <c r="C102" i="4"/>
  <c r="B102" i="4"/>
  <c r="A98" i="4"/>
  <c r="B98" i="4"/>
  <c r="C98" i="4"/>
  <c r="D98" i="4"/>
  <c r="A99" i="4"/>
  <c r="B99" i="4"/>
  <c r="C99" i="4"/>
  <c r="D99" i="4"/>
  <c r="A100" i="4"/>
  <c r="B100" i="4"/>
  <c r="C100" i="4"/>
  <c r="D100" i="4"/>
  <c r="A101" i="4"/>
  <c r="B101" i="4"/>
  <c r="C101" i="4"/>
  <c r="D101" i="4"/>
  <c r="A102" i="4"/>
  <c r="D97" i="4"/>
  <c r="C97" i="4"/>
  <c r="B97" i="4"/>
  <c r="A97" i="4"/>
  <c r="A93" i="4"/>
  <c r="B93" i="4"/>
  <c r="C93" i="4"/>
  <c r="D93" i="4"/>
  <c r="A94" i="4"/>
  <c r="B94" i="4"/>
  <c r="C94" i="4"/>
  <c r="D94" i="4"/>
  <c r="A95" i="4"/>
  <c r="B95" i="4"/>
  <c r="C95" i="4"/>
  <c r="D95" i="4"/>
  <c r="A96" i="4"/>
  <c r="B96" i="4"/>
  <c r="C96" i="4"/>
  <c r="D96" i="4"/>
  <c r="D92" i="4"/>
  <c r="C92" i="4"/>
  <c r="B92" i="4"/>
  <c r="A88" i="4"/>
  <c r="B88" i="4"/>
  <c r="C88" i="4"/>
  <c r="D88" i="4"/>
  <c r="A89" i="4"/>
  <c r="B89" i="4"/>
  <c r="C89" i="4"/>
  <c r="D89" i="4"/>
  <c r="A90" i="4"/>
  <c r="B90" i="4"/>
  <c r="C90" i="4"/>
  <c r="D90" i="4"/>
  <c r="A91" i="4"/>
  <c r="B91" i="4"/>
  <c r="C91" i="4"/>
  <c r="D91" i="4"/>
  <c r="A92" i="4"/>
  <c r="D87" i="4"/>
  <c r="C87" i="4"/>
  <c r="B87" i="4"/>
  <c r="B82" i="4"/>
  <c r="A83" i="4"/>
  <c r="B83" i="4"/>
  <c r="C83" i="4"/>
  <c r="D83" i="4"/>
  <c r="A84" i="4"/>
  <c r="B84" i="4"/>
  <c r="C84" i="4"/>
  <c r="D84" i="4"/>
  <c r="A85" i="4"/>
  <c r="B85" i="4"/>
  <c r="C85" i="4"/>
  <c r="D85" i="4"/>
  <c r="A86" i="4"/>
  <c r="B86" i="4"/>
  <c r="C86" i="4"/>
  <c r="D86" i="4"/>
  <c r="A87" i="4"/>
  <c r="D82" i="4"/>
  <c r="C82" i="4"/>
  <c r="A8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52" i="4"/>
  <c r="B78" i="4"/>
  <c r="C78" i="4"/>
  <c r="D78" i="4"/>
  <c r="B79" i="4"/>
  <c r="C79" i="4"/>
  <c r="D79" i="4"/>
  <c r="B80" i="4"/>
  <c r="C80" i="4"/>
  <c r="D80" i="4"/>
  <c r="B81" i="4"/>
  <c r="C81" i="4"/>
  <c r="D81" i="4"/>
  <c r="D77" i="4"/>
  <c r="C77" i="4"/>
  <c r="B77" i="4"/>
  <c r="B73" i="4"/>
  <c r="C73" i="4"/>
  <c r="D73" i="4"/>
  <c r="B74" i="4"/>
  <c r="C74" i="4"/>
  <c r="D74" i="4"/>
  <c r="B75" i="4"/>
  <c r="C75" i="4"/>
  <c r="D75" i="4"/>
  <c r="B76" i="4"/>
  <c r="C76" i="4"/>
  <c r="D76" i="4"/>
  <c r="D72" i="4"/>
  <c r="C72" i="4"/>
  <c r="B72" i="4"/>
  <c r="B68" i="4"/>
  <c r="C68" i="4"/>
  <c r="D68" i="4"/>
  <c r="B69" i="4"/>
  <c r="C69" i="4"/>
  <c r="D69" i="4"/>
  <c r="B70" i="4"/>
  <c r="C70" i="4"/>
  <c r="D70" i="4"/>
  <c r="B71" i="4"/>
  <c r="C71" i="4"/>
  <c r="D71" i="4"/>
  <c r="D67" i="4"/>
  <c r="C67" i="4"/>
  <c r="B67" i="4"/>
  <c r="B63" i="4"/>
  <c r="C63" i="4"/>
  <c r="D63" i="4"/>
  <c r="B64" i="4"/>
  <c r="C64" i="4"/>
  <c r="D64" i="4"/>
  <c r="B65" i="4"/>
  <c r="C65" i="4"/>
  <c r="D65" i="4"/>
  <c r="B66" i="4"/>
  <c r="C66" i="4"/>
  <c r="D66" i="4"/>
  <c r="D62" i="4"/>
  <c r="C62" i="4"/>
  <c r="B62" i="4"/>
  <c r="B58" i="4"/>
  <c r="C58" i="4"/>
  <c r="D58" i="4"/>
  <c r="B59" i="4"/>
  <c r="C59" i="4"/>
  <c r="D59" i="4"/>
  <c r="B60" i="4"/>
  <c r="C60" i="4"/>
  <c r="D60" i="4"/>
  <c r="B61" i="4"/>
  <c r="C61" i="4"/>
  <c r="D61" i="4"/>
  <c r="D57" i="4"/>
  <c r="C57" i="4"/>
  <c r="B57" i="4"/>
  <c r="B53" i="4"/>
  <c r="C53" i="4"/>
  <c r="D53" i="4"/>
  <c r="B54" i="4"/>
  <c r="C54" i="4"/>
  <c r="D54" i="4"/>
  <c r="B55" i="4"/>
  <c r="C55" i="4"/>
  <c r="D55" i="4"/>
  <c r="B56" i="4"/>
  <c r="C56" i="4"/>
  <c r="D56" i="4"/>
  <c r="D52" i="4"/>
  <c r="C52" i="4"/>
  <c r="B52" i="4"/>
  <c r="A48" i="4"/>
  <c r="B48" i="4"/>
  <c r="C48" i="4"/>
  <c r="D48" i="4"/>
  <c r="A49" i="4"/>
  <c r="B49" i="4"/>
  <c r="C49" i="4"/>
  <c r="D49" i="4"/>
  <c r="A50" i="4"/>
  <c r="B50" i="4"/>
  <c r="C50" i="4"/>
  <c r="D50" i="4"/>
  <c r="A51" i="4"/>
  <c r="B51" i="4"/>
  <c r="C51" i="4"/>
  <c r="D51" i="4"/>
  <c r="D47" i="4"/>
  <c r="C47" i="4"/>
  <c r="B47" i="4"/>
  <c r="A43" i="4"/>
  <c r="B43" i="4"/>
  <c r="C43" i="4"/>
  <c r="D43" i="4"/>
  <c r="A44" i="4"/>
  <c r="B44" i="4"/>
  <c r="C44" i="4"/>
  <c r="D44" i="4"/>
  <c r="A45" i="4"/>
  <c r="B45" i="4"/>
  <c r="C45" i="4"/>
  <c r="D45" i="4"/>
  <c r="A46" i="4"/>
  <c r="B46" i="4"/>
  <c r="C46" i="4"/>
  <c r="D46" i="4"/>
  <c r="A47" i="4"/>
  <c r="D42" i="4"/>
  <c r="C42" i="4"/>
  <c r="B42" i="4"/>
  <c r="A42" i="4"/>
  <c r="A38" i="4"/>
  <c r="B38" i="4"/>
  <c r="C38" i="4"/>
  <c r="D38" i="4"/>
  <c r="A39" i="4"/>
  <c r="B39" i="4"/>
  <c r="C39" i="4"/>
  <c r="D39" i="4"/>
  <c r="A40" i="4"/>
  <c r="B40" i="4"/>
  <c r="C40" i="4"/>
  <c r="D40" i="4"/>
  <c r="A41" i="4"/>
  <c r="B41" i="4"/>
  <c r="C41" i="4"/>
  <c r="D41" i="4"/>
  <c r="D37" i="4"/>
  <c r="C37" i="4"/>
  <c r="B37" i="4"/>
  <c r="A37" i="4"/>
  <c r="A33" i="4"/>
  <c r="B33" i="4"/>
  <c r="C33" i="4"/>
  <c r="D33" i="4"/>
  <c r="A34" i="4"/>
  <c r="B34" i="4"/>
  <c r="C34" i="4"/>
  <c r="D34" i="4"/>
  <c r="A35" i="4"/>
  <c r="B35" i="4"/>
  <c r="C35" i="4"/>
  <c r="D35" i="4"/>
  <c r="A36" i="4"/>
  <c r="B36" i="4"/>
  <c r="C36" i="4"/>
  <c r="D36" i="4"/>
  <c r="D32" i="4"/>
  <c r="C32" i="4"/>
  <c r="B32" i="4"/>
  <c r="A32" i="4"/>
  <c r="A28" i="4"/>
  <c r="B28" i="4"/>
  <c r="C28" i="4"/>
  <c r="D28" i="4"/>
  <c r="A29" i="4"/>
  <c r="B29" i="4"/>
  <c r="C29" i="4"/>
  <c r="D29" i="4"/>
  <c r="A30" i="4"/>
  <c r="B30" i="4"/>
  <c r="C30" i="4"/>
  <c r="D30" i="4"/>
  <c r="A31" i="4"/>
  <c r="B31" i="4"/>
  <c r="C31" i="4"/>
  <c r="D31" i="4"/>
  <c r="D27" i="4"/>
  <c r="C27" i="4"/>
  <c r="B27" i="4"/>
  <c r="A23" i="4"/>
  <c r="B23" i="4"/>
  <c r="C23" i="4"/>
  <c r="D23" i="4"/>
  <c r="A24" i="4"/>
  <c r="B24" i="4"/>
  <c r="C24" i="4"/>
  <c r="D24" i="4"/>
  <c r="A25" i="4"/>
  <c r="B25" i="4"/>
  <c r="C25" i="4"/>
  <c r="D25" i="4"/>
  <c r="A26" i="4"/>
  <c r="B26" i="4"/>
  <c r="C26" i="4"/>
  <c r="D26" i="4"/>
  <c r="A27" i="4"/>
  <c r="D22" i="4"/>
  <c r="C22" i="4"/>
  <c r="B22" i="4"/>
  <c r="A22" i="4"/>
  <c r="A18" i="4"/>
  <c r="B18" i="4"/>
  <c r="C18" i="4"/>
  <c r="D18" i="4"/>
  <c r="A19" i="4"/>
  <c r="B19" i="4"/>
  <c r="C19" i="4"/>
  <c r="D19" i="4"/>
  <c r="A20" i="4"/>
  <c r="B20" i="4"/>
  <c r="C20" i="4"/>
  <c r="D20" i="4"/>
  <c r="A21" i="4"/>
  <c r="B21" i="4"/>
  <c r="C21" i="4"/>
  <c r="D21" i="4"/>
  <c r="D17" i="4"/>
  <c r="C17" i="4"/>
  <c r="B17" i="4"/>
  <c r="A17" i="4"/>
  <c r="A13" i="4"/>
  <c r="B13" i="4"/>
  <c r="C13" i="4"/>
  <c r="D13" i="4"/>
  <c r="A14" i="4"/>
  <c r="B14" i="4"/>
  <c r="C14" i="4"/>
  <c r="D14" i="4"/>
  <c r="A15" i="4"/>
  <c r="B15" i="4"/>
  <c r="C15" i="4"/>
  <c r="D15" i="4"/>
  <c r="A16" i="4"/>
  <c r="B16" i="4"/>
  <c r="C16" i="4"/>
  <c r="D16" i="4"/>
  <c r="D12" i="4"/>
  <c r="C12" i="4"/>
  <c r="B12" i="4"/>
  <c r="A12" i="4"/>
  <c r="A8" i="4"/>
  <c r="B8" i="4"/>
  <c r="C8" i="4"/>
  <c r="D8" i="4"/>
  <c r="A9" i="4"/>
  <c r="B9" i="4"/>
  <c r="C9" i="4"/>
  <c r="D9" i="4"/>
  <c r="A10" i="4"/>
  <c r="B10" i="4"/>
  <c r="C10" i="4"/>
  <c r="D10" i="4"/>
  <c r="A11" i="4"/>
  <c r="B11" i="4"/>
  <c r="C11" i="4"/>
  <c r="D11" i="4"/>
  <c r="D7" i="4"/>
  <c r="A7" i="4"/>
  <c r="B7" i="4"/>
  <c r="C7" i="4"/>
  <c r="D3" i="4"/>
  <c r="D4" i="4"/>
  <c r="D5" i="4"/>
  <c r="D6" i="4"/>
  <c r="D2" i="4"/>
  <c r="C3" i="4"/>
  <c r="C4" i="4"/>
  <c r="C5" i="4"/>
  <c r="C6" i="4"/>
  <c r="C2" i="4"/>
  <c r="A3" i="4"/>
  <c r="A4" i="4"/>
  <c r="A5" i="4"/>
  <c r="A6" i="4"/>
  <c r="A2" i="4"/>
  <c r="B3" i="4"/>
  <c r="B4" i="4"/>
  <c r="B5" i="4"/>
  <c r="B6" i="4"/>
  <c r="B2" i="4"/>
  <c r="C415" i="2"/>
  <c r="T6" i="2"/>
  <c r="U6" i="2"/>
  <c r="U7" i="2"/>
  <c r="T7" i="2"/>
  <c r="K6" i="2" l="1"/>
  <c r="V7" i="2"/>
  <c r="W7" i="2"/>
  <c r="V8" i="2"/>
  <c r="W8" i="2"/>
  <c r="X8" i="2"/>
  <c r="V9" i="2"/>
  <c r="W9" i="2"/>
  <c r="X9" i="2" s="1"/>
  <c r="V10" i="2"/>
  <c r="X10" i="2" s="1"/>
  <c r="W10" i="2"/>
  <c r="V11" i="2"/>
  <c r="W11" i="2"/>
  <c r="X11" i="2" s="1"/>
  <c r="W5" i="2"/>
  <c r="X5" i="2"/>
  <c r="V5" i="2"/>
  <c r="W6" i="2"/>
  <c r="V6" i="2"/>
  <c r="J283" i="2"/>
  <c r="J282" i="2"/>
  <c r="J281" i="2"/>
  <c r="J280" i="2"/>
  <c r="J279" i="2"/>
  <c r="J214" i="2"/>
  <c r="J215" i="2"/>
  <c r="J216" i="2"/>
  <c r="J217" i="2"/>
  <c r="J213" i="2"/>
  <c r="C428" i="2"/>
  <c r="J313" i="2"/>
  <c r="J314" i="2"/>
  <c r="J315" i="2"/>
  <c r="J316" i="2"/>
  <c r="J317" i="2"/>
  <c r="J25" i="2"/>
  <c r="J26" i="2"/>
  <c r="J27" i="2"/>
  <c r="J28" i="2"/>
  <c r="J29" i="2"/>
  <c r="J24" i="2"/>
  <c r="J16" i="2"/>
  <c r="J17" i="2"/>
  <c r="J18" i="2"/>
  <c r="J19" i="2"/>
  <c r="J20" i="2"/>
  <c r="J15" i="2"/>
  <c r="J7" i="2"/>
  <c r="J8" i="2"/>
  <c r="J9" i="2"/>
  <c r="J10" i="2"/>
  <c r="J11" i="2"/>
  <c r="J6" i="2"/>
  <c r="J230" i="2"/>
  <c r="J218" i="2"/>
  <c r="X6" i="2" l="1"/>
  <c r="X7" i="2"/>
  <c r="AD375" i="2"/>
  <c r="AC375" i="2"/>
  <c r="AB375" i="2"/>
  <c r="AA375" i="2"/>
  <c r="Z375" i="2"/>
  <c r="Y375" i="2"/>
  <c r="X375" i="2"/>
  <c r="W375" i="2"/>
  <c r="V375" i="2"/>
  <c r="I212" i="2"/>
  <c r="I97" i="2"/>
  <c r="R76" i="2"/>
  <c r="J58" i="2"/>
  <c r="I58" i="2"/>
  <c r="H119" i="2"/>
  <c r="O291" i="2" l="1"/>
  <c r="O295" i="2"/>
  <c r="K300" i="2"/>
  <c r="L300" i="2"/>
  <c r="AA166" i="2"/>
  <c r="AA135" i="2"/>
  <c r="N300" i="2"/>
  <c r="O300" i="2"/>
  <c r="M165" i="2" l="1"/>
  <c r="G58" i="2" l="1"/>
  <c r="L33" i="2" l="1"/>
  <c r="S21" i="2"/>
  <c r="R26" i="2"/>
  <c r="R25" i="2"/>
  <c r="R24" i="2"/>
  <c r="L22" i="2"/>
  <c r="K22" i="2"/>
  <c r="L13" i="2"/>
  <c r="K13" i="2"/>
  <c r="K4" i="2"/>
  <c r="M416" i="2"/>
  <c r="M417" i="2"/>
  <c r="M418" i="2"/>
  <c r="M421" i="2"/>
  <c r="M424" i="2"/>
  <c r="M425" i="2"/>
  <c r="M426" i="2"/>
  <c r="M427" i="2"/>
  <c r="M428" i="2"/>
  <c r="M431" i="2"/>
  <c r="M432" i="2"/>
  <c r="M433" i="2"/>
  <c r="M415" i="2"/>
  <c r="U414" i="2"/>
  <c r="T414" i="2"/>
  <c r="S414" i="2"/>
  <c r="R414" i="2"/>
  <c r="Q414" i="2"/>
  <c r="P414" i="2"/>
  <c r="O414" i="2"/>
  <c r="N414" i="2"/>
  <c r="J414" i="2"/>
  <c r="I414" i="2"/>
  <c r="H414" i="2"/>
  <c r="G414" i="2"/>
  <c r="F414" i="2"/>
  <c r="E414" i="2"/>
  <c r="D414" i="2"/>
  <c r="C414" i="2"/>
  <c r="Q366" i="2"/>
  <c r="P366" i="2"/>
  <c r="O366" i="2"/>
  <c r="K330" i="2"/>
  <c r="L330" i="2"/>
  <c r="J330" i="2"/>
  <c r="A320" i="2"/>
  <c r="O312" i="2"/>
  <c r="P312" i="2"/>
  <c r="N312" i="2"/>
  <c r="X312" i="2"/>
  <c r="Y312" i="2"/>
  <c r="W312" i="2"/>
  <c r="T312" i="2"/>
  <c r="U312" i="2"/>
  <c r="S312" i="2"/>
  <c r="K312" i="2"/>
  <c r="L312" i="2"/>
  <c r="J312" i="2"/>
  <c r="V298" i="2"/>
  <c r="V276" i="2"/>
  <c r="M300" i="2"/>
  <c r="J300" i="2"/>
  <c r="X290" i="2"/>
  <c r="Y290" i="2"/>
  <c r="W290" i="2"/>
  <c r="K290" i="2"/>
  <c r="L290" i="2"/>
  <c r="J290" i="2"/>
  <c r="S278" i="2"/>
  <c r="T278" i="2"/>
  <c r="R278" i="2"/>
  <c r="O278" i="2"/>
  <c r="P278" i="2"/>
  <c r="N278" i="2"/>
  <c r="K278" i="2"/>
  <c r="L278" i="2"/>
  <c r="J278" i="2"/>
  <c r="X268" i="2"/>
  <c r="Y268" i="2"/>
  <c r="W268" i="2"/>
  <c r="K268" i="2"/>
  <c r="L268" i="2"/>
  <c r="J268" i="2"/>
  <c r="Z278" i="2"/>
  <c r="Y278" i="2"/>
  <c r="AC217" i="2"/>
  <c r="AB217" i="2"/>
  <c r="Z256" i="2"/>
  <c r="AB261" i="2" s="1"/>
  <c r="Y256" i="2"/>
  <c r="AC261" i="2" s="1"/>
  <c r="Y234" i="2"/>
  <c r="AC239" i="2" s="1"/>
  <c r="Z234" i="2"/>
  <c r="AB239" i="2" s="1"/>
  <c r="V254" i="2"/>
  <c r="V232" i="2"/>
  <c r="S256" i="2"/>
  <c r="T256" i="2"/>
  <c r="R256" i="2"/>
  <c r="O256" i="2"/>
  <c r="P256" i="2"/>
  <c r="N256" i="2"/>
  <c r="K256" i="2"/>
  <c r="L256" i="2"/>
  <c r="J256" i="2"/>
  <c r="X246" i="2"/>
  <c r="Y246" i="2"/>
  <c r="W246" i="2"/>
  <c r="K246" i="2"/>
  <c r="L246" i="2"/>
  <c r="J246" i="2"/>
  <c r="AA290" i="2"/>
  <c r="AA284" i="2"/>
  <c r="AA262" i="2"/>
  <c r="AA240" i="2"/>
  <c r="AA218" i="2"/>
  <c r="S234" i="2"/>
  <c r="T234" i="2"/>
  <c r="R234" i="2"/>
  <c r="O234" i="2"/>
  <c r="P234" i="2"/>
  <c r="N234" i="2"/>
  <c r="K234" i="2"/>
  <c r="L234" i="2"/>
  <c r="J234" i="2"/>
  <c r="X224" i="2"/>
  <c r="Y224" i="2"/>
  <c r="W224" i="2"/>
  <c r="K224" i="2"/>
  <c r="L224" i="2"/>
  <c r="J224" i="2"/>
  <c r="S212" i="2"/>
  <c r="T212" i="2"/>
  <c r="R212" i="2"/>
  <c r="O212" i="2"/>
  <c r="P212" i="2"/>
  <c r="N212" i="2"/>
  <c r="K212" i="2"/>
  <c r="L212" i="2"/>
  <c r="J212" i="2"/>
  <c r="X202" i="2"/>
  <c r="Y202" i="2"/>
  <c r="W202" i="2"/>
  <c r="K202" i="2"/>
  <c r="L202" i="2"/>
  <c r="J202" i="2"/>
  <c r="G23" i="2"/>
  <c r="H23" i="2"/>
  <c r="F23" i="2"/>
  <c r="B202" i="2"/>
  <c r="O202" i="2" s="1"/>
  <c r="H202" i="2"/>
  <c r="G202" i="2"/>
  <c r="F202" i="2"/>
  <c r="E202" i="2"/>
  <c r="D202" i="2"/>
  <c r="C202" i="2"/>
  <c r="A187" i="2"/>
  <c r="A168" i="2"/>
  <c r="A137" i="2"/>
  <c r="X160" i="2"/>
  <c r="Y160" i="2"/>
  <c r="W160" i="2"/>
  <c r="S160" i="2"/>
  <c r="T160" i="2"/>
  <c r="R160" i="2"/>
  <c r="O160" i="2"/>
  <c r="P160" i="2"/>
  <c r="N160" i="2"/>
  <c r="K160" i="2"/>
  <c r="L160" i="2"/>
  <c r="J160" i="2"/>
  <c r="K150" i="2"/>
  <c r="L150" i="2"/>
  <c r="J150" i="2"/>
  <c r="X129" i="2"/>
  <c r="Y129" i="2"/>
  <c r="W129" i="2"/>
  <c r="S129" i="2"/>
  <c r="T129" i="2"/>
  <c r="R129" i="2"/>
  <c r="O129" i="2"/>
  <c r="P129" i="2"/>
  <c r="N129" i="2"/>
  <c r="X89" i="2"/>
  <c r="Y89" i="2"/>
  <c r="W89" i="2"/>
  <c r="S89" i="2"/>
  <c r="T89" i="2"/>
  <c r="R89" i="2"/>
  <c r="O89" i="2"/>
  <c r="P89" i="2"/>
  <c r="N89" i="2"/>
  <c r="K89" i="2"/>
  <c r="L89" i="2"/>
  <c r="J89" i="2"/>
  <c r="G89" i="2"/>
  <c r="G97" i="2" s="1"/>
  <c r="F89" i="2"/>
  <c r="F97" i="2" s="1"/>
  <c r="E89" i="2"/>
  <c r="E97" i="2" s="1"/>
  <c r="D89" i="2"/>
  <c r="D97" i="2" s="1"/>
  <c r="C89" i="2"/>
  <c r="C97" i="2" s="1"/>
  <c r="B89" i="2"/>
  <c r="B97" i="2" s="1"/>
  <c r="K129" i="2"/>
  <c r="L129" i="2"/>
  <c r="J129" i="2"/>
  <c r="K119" i="2"/>
  <c r="L119" i="2"/>
  <c r="J119" i="2"/>
  <c r="G119" i="2"/>
  <c r="F119" i="2"/>
  <c r="E119" i="2"/>
  <c r="D119" i="2"/>
  <c r="C119" i="2"/>
  <c r="B119" i="2"/>
  <c r="S77" i="2"/>
  <c r="T77" i="2"/>
  <c r="R77" i="2"/>
  <c r="L77" i="2"/>
  <c r="M77" i="2"/>
  <c r="K77" i="2"/>
  <c r="H58" i="2"/>
  <c r="F58" i="2"/>
  <c r="E58" i="2"/>
  <c r="D58" i="2"/>
  <c r="C58" i="2"/>
  <c r="B58" i="2"/>
  <c r="B5" i="2"/>
  <c r="C5" i="2"/>
  <c r="D5" i="2"/>
  <c r="K5" i="2"/>
  <c r="L5" i="2"/>
  <c r="M5" i="2"/>
  <c r="R5" i="2"/>
  <c r="S5" i="2"/>
  <c r="T5" i="2"/>
  <c r="U5" i="2"/>
  <c r="AA5" i="2"/>
  <c r="AB5" i="2"/>
  <c r="AC5" i="2"/>
  <c r="AD5" i="2"/>
  <c r="B14" i="2"/>
  <c r="C14" i="2"/>
  <c r="D14" i="2"/>
  <c r="K14" i="2"/>
  <c r="L14" i="2"/>
  <c r="M14" i="2"/>
  <c r="B23" i="2"/>
  <c r="C23" i="2"/>
  <c r="D23" i="2"/>
  <c r="E23" i="2"/>
  <c r="K23" i="2"/>
  <c r="L23" i="2"/>
  <c r="M23" i="2"/>
  <c r="N23" i="2"/>
  <c r="S23" i="2"/>
  <c r="T23" i="2"/>
  <c r="U23" i="2"/>
  <c r="V23" i="2"/>
  <c r="K34" i="2"/>
  <c r="L34" i="2"/>
  <c r="M34" i="2"/>
  <c r="N34" i="2"/>
  <c r="P34" i="2"/>
  <c r="O34" i="2"/>
  <c r="P23" i="2"/>
  <c r="O23" i="2"/>
  <c r="I28" i="2"/>
  <c r="H19" i="2"/>
  <c r="O14" i="2"/>
  <c r="N14" i="2"/>
  <c r="F14" i="2"/>
  <c r="G14" i="2"/>
  <c r="E14" i="2"/>
  <c r="O5" i="2"/>
  <c r="N5" i="2"/>
  <c r="B262" i="2"/>
  <c r="Y235" i="2"/>
  <c r="V306" i="2"/>
  <c r="S295" i="2"/>
  <c r="S294" i="2"/>
  <c r="S293" i="2"/>
  <c r="S292" i="2"/>
  <c r="S291" i="2"/>
  <c r="T273" i="2"/>
  <c r="X273" i="2" s="1"/>
  <c r="T272" i="2"/>
  <c r="X272" i="2" s="1"/>
  <c r="T271" i="2"/>
  <c r="W271" i="2" s="1"/>
  <c r="T270" i="2"/>
  <c r="X270" i="2" s="1"/>
  <c r="T269" i="2"/>
  <c r="X269" i="2" s="1"/>
  <c r="X207" i="2"/>
  <c r="W206" i="2"/>
  <c r="X205" i="2"/>
  <c r="X203" i="2"/>
  <c r="T229" i="2"/>
  <c r="X229" i="2" s="1"/>
  <c r="T228" i="2"/>
  <c r="W228" i="2" s="1"/>
  <c r="T227" i="2"/>
  <c r="X227" i="2" s="1"/>
  <c r="T226" i="2"/>
  <c r="W226" i="2" s="1"/>
  <c r="T225" i="2"/>
  <c r="X225" i="2" s="1"/>
  <c r="T248" i="2"/>
  <c r="W248" i="2" s="1"/>
  <c r="T249" i="2"/>
  <c r="W249" i="2" s="1"/>
  <c r="T250" i="2"/>
  <c r="X250" i="2" s="1"/>
  <c r="T251" i="2"/>
  <c r="X251" i="2" s="1"/>
  <c r="T247" i="2"/>
  <c r="X247" i="2" s="1"/>
  <c r="P291" i="2"/>
  <c r="Q291" i="2"/>
  <c r="R291" i="2"/>
  <c r="U291" i="2"/>
  <c r="O292" i="2"/>
  <c r="P292" i="2"/>
  <c r="Q292" i="2"/>
  <c r="R292" i="2"/>
  <c r="U292" i="2"/>
  <c r="O293" i="2"/>
  <c r="P293" i="2"/>
  <c r="Q293" i="2"/>
  <c r="R293" i="2"/>
  <c r="U293" i="2"/>
  <c r="O294" i="2"/>
  <c r="P294" i="2"/>
  <c r="Q294" i="2"/>
  <c r="R294" i="2"/>
  <c r="U294" i="2"/>
  <c r="P295" i="2"/>
  <c r="Q295" i="2"/>
  <c r="R295" i="2"/>
  <c r="U295" i="2"/>
  <c r="J78" i="2"/>
  <c r="J79" i="2"/>
  <c r="J80" i="2"/>
  <c r="J81" i="2"/>
  <c r="J82" i="2"/>
  <c r="J64" i="2"/>
  <c r="Z283" i="2"/>
  <c r="Z282" i="2"/>
  <c r="Z281" i="2"/>
  <c r="Z280" i="2"/>
  <c r="Z279" i="2"/>
  <c r="Z261" i="2"/>
  <c r="Z260" i="2"/>
  <c r="Z259" i="2"/>
  <c r="Z258" i="2"/>
  <c r="Z257" i="2"/>
  <c r="Z239" i="2"/>
  <c r="Z238" i="2"/>
  <c r="Z237" i="2"/>
  <c r="Z236" i="2"/>
  <c r="Z235" i="2"/>
  <c r="Z214" i="2"/>
  <c r="Z215" i="2"/>
  <c r="Z216" i="2"/>
  <c r="Z217" i="2"/>
  <c r="Z213" i="2"/>
  <c r="Y213" i="2"/>
  <c r="Y214" i="2"/>
  <c r="Y215" i="2"/>
  <c r="Y216" i="2"/>
  <c r="Y217" i="2"/>
  <c r="Y239" i="2"/>
  <c r="Y238" i="2"/>
  <c r="Y237" i="2"/>
  <c r="Y236" i="2"/>
  <c r="Y261" i="2"/>
  <c r="Y260" i="2"/>
  <c r="Y259" i="2"/>
  <c r="Y258" i="2"/>
  <c r="Y257" i="2"/>
  <c r="Y283" i="2"/>
  <c r="Y282" i="2"/>
  <c r="Y281" i="2"/>
  <c r="Y280" i="2"/>
  <c r="Y279" i="2"/>
  <c r="I313" i="2"/>
  <c r="H302" i="2"/>
  <c r="H303" i="2"/>
  <c r="H304" i="2"/>
  <c r="H305" i="2"/>
  <c r="W301" i="2"/>
  <c r="W302" i="2"/>
  <c r="W303" i="2"/>
  <c r="W304" i="2"/>
  <c r="W305" i="2"/>
  <c r="V302" i="2"/>
  <c r="V303" i="2"/>
  <c r="V304" i="2"/>
  <c r="V305" i="2"/>
  <c r="V301" i="2"/>
  <c r="W284" i="2"/>
  <c r="I284" i="2"/>
  <c r="W218" i="2"/>
  <c r="I218" i="2"/>
  <c r="T433" i="2"/>
  <c r="S433" i="2"/>
  <c r="R433" i="2"/>
  <c r="Q433" i="2"/>
  <c r="O433" i="2"/>
  <c r="N433" i="2"/>
  <c r="V162" i="2"/>
  <c r="V163" i="2"/>
  <c r="V164" i="2"/>
  <c r="V165" i="2"/>
  <c r="V166" i="2"/>
  <c r="V161" i="2"/>
  <c r="E364" i="2"/>
  <c r="F364" i="2"/>
  <c r="W262" i="2"/>
  <c r="W240" i="2"/>
  <c r="I317" i="2"/>
  <c r="H317" i="2"/>
  <c r="G317" i="2"/>
  <c r="F317" i="2"/>
  <c r="E317" i="2"/>
  <c r="D317" i="2"/>
  <c r="C317" i="2"/>
  <c r="B317" i="2"/>
  <c r="I316" i="2"/>
  <c r="H316" i="2"/>
  <c r="G316" i="2"/>
  <c r="F316" i="2"/>
  <c r="E316" i="2"/>
  <c r="D316" i="2"/>
  <c r="C316" i="2"/>
  <c r="B316" i="2"/>
  <c r="I315" i="2"/>
  <c r="H315" i="2"/>
  <c r="G315" i="2"/>
  <c r="F315" i="2"/>
  <c r="E315" i="2"/>
  <c r="D315" i="2"/>
  <c r="C315" i="2"/>
  <c r="B315" i="2"/>
  <c r="I314" i="2"/>
  <c r="H314" i="2"/>
  <c r="G314" i="2"/>
  <c r="F314" i="2"/>
  <c r="E314" i="2"/>
  <c r="D314" i="2"/>
  <c r="C314" i="2"/>
  <c r="B314" i="2"/>
  <c r="H313" i="2"/>
  <c r="G313" i="2"/>
  <c r="F313" i="2"/>
  <c r="E313" i="2"/>
  <c r="D313" i="2"/>
  <c r="C313" i="2"/>
  <c r="B313" i="2"/>
  <c r="G305" i="2"/>
  <c r="F305" i="2"/>
  <c r="E305" i="2"/>
  <c r="D305" i="2"/>
  <c r="C305" i="2"/>
  <c r="B305" i="2"/>
  <c r="G304" i="2"/>
  <c r="F304" i="2"/>
  <c r="E304" i="2"/>
  <c r="D304" i="2"/>
  <c r="C304" i="2"/>
  <c r="B304" i="2"/>
  <c r="G303" i="2"/>
  <c r="F303" i="2"/>
  <c r="E303" i="2"/>
  <c r="D303" i="2"/>
  <c r="C303" i="2"/>
  <c r="B303" i="2"/>
  <c r="G302" i="2"/>
  <c r="F302" i="2"/>
  <c r="E302" i="2"/>
  <c r="D302" i="2"/>
  <c r="C302" i="2"/>
  <c r="B302" i="2"/>
  <c r="H301" i="2"/>
  <c r="G301" i="2"/>
  <c r="F301" i="2"/>
  <c r="E301" i="2"/>
  <c r="D301" i="2"/>
  <c r="C301" i="2"/>
  <c r="B301" i="2"/>
  <c r="H295" i="2"/>
  <c r="G295" i="2"/>
  <c r="F295" i="2"/>
  <c r="E295" i="2"/>
  <c r="D295" i="2"/>
  <c r="C295" i="2"/>
  <c r="B295" i="2"/>
  <c r="H294" i="2"/>
  <c r="G294" i="2"/>
  <c r="F294" i="2"/>
  <c r="E294" i="2"/>
  <c r="D294" i="2"/>
  <c r="C294" i="2"/>
  <c r="B294" i="2"/>
  <c r="H293" i="2"/>
  <c r="G293" i="2"/>
  <c r="F293" i="2"/>
  <c r="E293" i="2"/>
  <c r="D293" i="2"/>
  <c r="C293" i="2"/>
  <c r="B293" i="2"/>
  <c r="H292" i="2"/>
  <c r="G292" i="2"/>
  <c r="F292" i="2"/>
  <c r="E292" i="2"/>
  <c r="D292" i="2"/>
  <c r="C292" i="2"/>
  <c r="B292" i="2"/>
  <c r="H291" i="2"/>
  <c r="G291" i="2"/>
  <c r="F291" i="2"/>
  <c r="E291" i="2"/>
  <c r="D291" i="2"/>
  <c r="C291" i="2"/>
  <c r="B291" i="2"/>
  <c r="R283" i="2"/>
  <c r="N283" i="2"/>
  <c r="R282" i="2"/>
  <c r="N282" i="2"/>
  <c r="R281" i="2"/>
  <c r="N281" i="2"/>
  <c r="R280" i="2"/>
  <c r="N280" i="2"/>
  <c r="R279" i="2"/>
  <c r="N279" i="2"/>
  <c r="J273" i="2"/>
  <c r="J272" i="2"/>
  <c r="J271" i="2"/>
  <c r="J270" i="2"/>
  <c r="J269" i="2"/>
  <c r="R261" i="2"/>
  <c r="N261" i="2"/>
  <c r="J261" i="2"/>
  <c r="R260" i="2"/>
  <c r="N260" i="2"/>
  <c r="J260" i="2"/>
  <c r="R259" i="2"/>
  <c r="N259" i="2"/>
  <c r="J259" i="2"/>
  <c r="R258" i="2"/>
  <c r="N258" i="2"/>
  <c r="J258" i="2"/>
  <c r="R257" i="2"/>
  <c r="N257" i="2"/>
  <c r="J257" i="2"/>
  <c r="J251" i="2"/>
  <c r="J250" i="2"/>
  <c r="J249" i="2"/>
  <c r="J248" i="2"/>
  <c r="J247" i="2"/>
  <c r="R239" i="2"/>
  <c r="N239" i="2"/>
  <c r="J239" i="2"/>
  <c r="R238" i="2"/>
  <c r="N238" i="2"/>
  <c r="J238" i="2"/>
  <c r="R237" i="2"/>
  <c r="N237" i="2"/>
  <c r="J237" i="2"/>
  <c r="R236" i="2"/>
  <c r="N236" i="2"/>
  <c r="J236" i="2"/>
  <c r="R235" i="2"/>
  <c r="N235" i="2"/>
  <c r="J235" i="2"/>
  <c r="J229" i="2"/>
  <c r="J228" i="2"/>
  <c r="J227" i="2"/>
  <c r="J226" i="2"/>
  <c r="J225" i="2"/>
  <c r="R217" i="2"/>
  <c r="N217" i="2"/>
  <c r="R216" i="2"/>
  <c r="N216" i="2"/>
  <c r="R215" i="2"/>
  <c r="N215" i="2"/>
  <c r="R214" i="2"/>
  <c r="N214" i="2"/>
  <c r="R213" i="2"/>
  <c r="N213" i="2"/>
  <c r="J207" i="2"/>
  <c r="J206" i="2"/>
  <c r="J205" i="2"/>
  <c r="J204" i="2"/>
  <c r="J203" i="2"/>
  <c r="H184" i="2"/>
  <c r="G184" i="2"/>
  <c r="F184" i="2"/>
  <c r="E184" i="2"/>
  <c r="D184" i="2"/>
  <c r="C184" i="2"/>
  <c r="B184" i="2"/>
  <c r="H183" i="2"/>
  <c r="G183" i="2"/>
  <c r="F183" i="2"/>
  <c r="E183" i="2"/>
  <c r="D183" i="2"/>
  <c r="C183" i="2"/>
  <c r="B183" i="2"/>
  <c r="H182" i="2"/>
  <c r="G182" i="2"/>
  <c r="F182" i="2"/>
  <c r="E182" i="2"/>
  <c r="D182" i="2"/>
  <c r="C182" i="2"/>
  <c r="B182" i="2"/>
  <c r="H181" i="2"/>
  <c r="G181" i="2"/>
  <c r="F181" i="2"/>
  <c r="E181" i="2"/>
  <c r="D181" i="2"/>
  <c r="C181" i="2"/>
  <c r="B181" i="2"/>
  <c r="H180" i="2"/>
  <c r="G180" i="2"/>
  <c r="F180" i="2"/>
  <c r="E180" i="2"/>
  <c r="D180" i="2"/>
  <c r="C180" i="2"/>
  <c r="B180" i="2"/>
  <c r="R174" i="2"/>
  <c r="Q174" i="2"/>
  <c r="P174" i="2"/>
  <c r="M174" i="2"/>
  <c r="L174" i="2"/>
  <c r="K174" i="2"/>
  <c r="H174" i="2"/>
  <c r="G174" i="2"/>
  <c r="F174" i="2"/>
  <c r="E174" i="2"/>
  <c r="D174" i="2"/>
  <c r="C174" i="2"/>
  <c r="B174" i="2"/>
  <c r="R173" i="2"/>
  <c r="Q173" i="2"/>
  <c r="P173" i="2"/>
  <c r="M173" i="2"/>
  <c r="L173" i="2"/>
  <c r="K173" i="2"/>
  <c r="H173" i="2"/>
  <c r="G173" i="2"/>
  <c r="F173" i="2"/>
  <c r="E173" i="2"/>
  <c r="D173" i="2"/>
  <c r="C173" i="2"/>
  <c r="B173" i="2"/>
  <c r="R172" i="2"/>
  <c r="Q172" i="2"/>
  <c r="P172" i="2"/>
  <c r="M172" i="2"/>
  <c r="L172" i="2"/>
  <c r="K172" i="2"/>
  <c r="H172" i="2"/>
  <c r="G172" i="2"/>
  <c r="F172" i="2"/>
  <c r="E172" i="2"/>
  <c r="D172" i="2"/>
  <c r="C172" i="2"/>
  <c r="B172" i="2"/>
  <c r="R171" i="2"/>
  <c r="Q171" i="2"/>
  <c r="P171" i="2"/>
  <c r="M171" i="2"/>
  <c r="L171" i="2"/>
  <c r="K171" i="2"/>
  <c r="H171" i="2"/>
  <c r="G171" i="2"/>
  <c r="F171" i="2"/>
  <c r="E171" i="2"/>
  <c r="D171" i="2"/>
  <c r="C171" i="2"/>
  <c r="B171" i="2"/>
  <c r="R170" i="2"/>
  <c r="Q170" i="2"/>
  <c r="P170" i="2"/>
  <c r="M170" i="2"/>
  <c r="L170" i="2"/>
  <c r="K170" i="2"/>
  <c r="H170" i="2"/>
  <c r="G170" i="2"/>
  <c r="F170" i="2"/>
  <c r="E170" i="2"/>
  <c r="D170" i="2"/>
  <c r="C170" i="2"/>
  <c r="B170" i="2"/>
  <c r="R169" i="2"/>
  <c r="Q169" i="2"/>
  <c r="P169" i="2"/>
  <c r="M169" i="2"/>
  <c r="L169" i="2"/>
  <c r="K169" i="2"/>
  <c r="H169" i="2"/>
  <c r="G169" i="2"/>
  <c r="F169" i="2"/>
  <c r="E169" i="2"/>
  <c r="D169" i="2"/>
  <c r="C169" i="2"/>
  <c r="B169" i="2"/>
  <c r="W166" i="2"/>
  <c r="R166" i="2"/>
  <c r="N166" i="2"/>
  <c r="J166" i="2"/>
  <c r="W165" i="2"/>
  <c r="R165" i="2"/>
  <c r="N165" i="2"/>
  <c r="J165" i="2"/>
  <c r="W164" i="2"/>
  <c r="R164" i="2"/>
  <c r="N164" i="2"/>
  <c r="J164" i="2"/>
  <c r="W163" i="2"/>
  <c r="R163" i="2"/>
  <c r="N163" i="2"/>
  <c r="J163" i="2"/>
  <c r="W162" i="2"/>
  <c r="R162" i="2"/>
  <c r="N162" i="2"/>
  <c r="J162" i="2"/>
  <c r="W161" i="2"/>
  <c r="R161" i="2"/>
  <c r="N161" i="2"/>
  <c r="J161" i="2"/>
  <c r="J156" i="2"/>
  <c r="J155" i="2"/>
  <c r="J154" i="2"/>
  <c r="J153" i="2"/>
  <c r="J152" i="2"/>
  <c r="J151" i="2"/>
  <c r="H142" i="2"/>
  <c r="G142" i="2"/>
  <c r="F142" i="2"/>
  <c r="E142" i="2"/>
  <c r="D142" i="2"/>
  <c r="C142" i="2"/>
  <c r="B142" i="2"/>
  <c r="H141" i="2"/>
  <c r="G141" i="2"/>
  <c r="F141" i="2"/>
  <c r="E141" i="2"/>
  <c r="D141" i="2"/>
  <c r="C141" i="2"/>
  <c r="B141" i="2"/>
  <c r="H140" i="2"/>
  <c r="G140" i="2"/>
  <c r="F140" i="2"/>
  <c r="E140" i="2"/>
  <c r="D140" i="2"/>
  <c r="C140" i="2"/>
  <c r="B140" i="2"/>
  <c r="H139" i="2"/>
  <c r="G139" i="2"/>
  <c r="F139" i="2"/>
  <c r="E139" i="2"/>
  <c r="D139" i="2"/>
  <c r="C139" i="2"/>
  <c r="B139" i="2"/>
  <c r="H138" i="2"/>
  <c r="G138" i="2"/>
  <c r="F138" i="2"/>
  <c r="E138" i="2"/>
  <c r="D138" i="2"/>
  <c r="C138" i="2"/>
  <c r="B138" i="2"/>
  <c r="W134" i="2"/>
  <c r="R134" i="2"/>
  <c r="N134" i="2"/>
  <c r="J134" i="2"/>
  <c r="W133" i="2"/>
  <c r="R133" i="2"/>
  <c r="N133" i="2"/>
  <c r="J133" i="2"/>
  <c r="W132" i="2"/>
  <c r="R132" i="2"/>
  <c r="N132" i="2"/>
  <c r="J132" i="2"/>
  <c r="W131" i="2"/>
  <c r="R131" i="2"/>
  <c r="N131" i="2"/>
  <c r="J131" i="2"/>
  <c r="W130" i="2"/>
  <c r="R130" i="2"/>
  <c r="N130" i="2"/>
  <c r="J130" i="2"/>
  <c r="J125" i="2"/>
  <c r="J124" i="2"/>
  <c r="J123" i="2"/>
  <c r="J122" i="2"/>
  <c r="J121" i="2"/>
  <c r="J120" i="2"/>
  <c r="N28" i="2"/>
  <c r="M28" i="2"/>
  <c r="L28" i="2"/>
  <c r="K28" i="2"/>
  <c r="F28" i="2"/>
  <c r="N27" i="2"/>
  <c r="M27" i="2"/>
  <c r="L27" i="2"/>
  <c r="K27" i="2"/>
  <c r="F27" i="2"/>
  <c r="N26" i="2"/>
  <c r="M26" i="2"/>
  <c r="L26" i="2"/>
  <c r="K26" i="2"/>
  <c r="F26" i="2"/>
  <c r="N25" i="2"/>
  <c r="M25" i="2"/>
  <c r="L25" i="2"/>
  <c r="K25" i="2"/>
  <c r="F25" i="2"/>
  <c r="N24" i="2"/>
  <c r="M24" i="2"/>
  <c r="L24" i="2"/>
  <c r="K24" i="2"/>
  <c r="F24" i="2"/>
  <c r="M19" i="2"/>
  <c r="L19" i="2"/>
  <c r="K19" i="2"/>
  <c r="E19" i="2"/>
  <c r="M18" i="2"/>
  <c r="L18" i="2"/>
  <c r="K18" i="2"/>
  <c r="E18" i="2"/>
  <c r="M17" i="2"/>
  <c r="L17" i="2"/>
  <c r="K17" i="2"/>
  <c r="E17" i="2"/>
  <c r="M16" i="2"/>
  <c r="L16" i="2"/>
  <c r="K16" i="2"/>
  <c r="E16" i="2"/>
  <c r="M15" i="2"/>
  <c r="L15" i="2"/>
  <c r="K15" i="2"/>
  <c r="E15" i="2"/>
  <c r="U10" i="2"/>
  <c r="T10" i="2"/>
  <c r="R10" i="2"/>
  <c r="M10" i="2"/>
  <c r="L10" i="2"/>
  <c r="K10" i="2"/>
  <c r="E10" i="2"/>
  <c r="U9" i="2"/>
  <c r="T9" i="2"/>
  <c r="R9" i="2"/>
  <c r="M9" i="2"/>
  <c r="L9" i="2"/>
  <c r="K9" i="2"/>
  <c r="E9" i="2"/>
  <c r="U8" i="2"/>
  <c r="T8" i="2"/>
  <c r="R8" i="2"/>
  <c r="M8" i="2"/>
  <c r="L8" i="2"/>
  <c r="K8" i="2"/>
  <c r="E8" i="2"/>
  <c r="R7" i="2"/>
  <c r="M7" i="2"/>
  <c r="L7" i="2"/>
  <c r="K7" i="2"/>
  <c r="E7" i="2"/>
  <c r="R6" i="2"/>
  <c r="M6" i="2"/>
  <c r="L6" i="2"/>
  <c r="E6" i="2"/>
  <c r="S217" i="2"/>
  <c r="O217" i="2"/>
  <c r="S216" i="2"/>
  <c r="O216" i="2"/>
  <c r="S215" i="2"/>
  <c r="O215" i="2"/>
  <c r="S214" i="2"/>
  <c r="O214" i="2"/>
  <c r="S213" i="2"/>
  <c r="O213" i="2"/>
  <c r="S239" i="2"/>
  <c r="O239" i="2"/>
  <c r="S238" i="2"/>
  <c r="O238" i="2"/>
  <c r="S237" i="2"/>
  <c r="O237" i="2"/>
  <c r="S236" i="2"/>
  <c r="O236" i="2"/>
  <c r="S235" i="2"/>
  <c r="O235" i="2"/>
  <c r="S261" i="2"/>
  <c r="O261" i="2"/>
  <c r="S260" i="2"/>
  <c r="O260" i="2"/>
  <c r="S259" i="2"/>
  <c r="O259" i="2"/>
  <c r="S258" i="2"/>
  <c r="O258" i="2"/>
  <c r="S257" i="2"/>
  <c r="O257" i="2"/>
  <c r="O280" i="2"/>
  <c r="O281" i="2"/>
  <c r="O282" i="2"/>
  <c r="O283" i="2"/>
  <c r="O279" i="2"/>
  <c r="S283" i="2"/>
  <c r="S282" i="2"/>
  <c r="S281" i="2"/>
  <c r="S280" i="2"/>
  <c r="S279" i="2"/>
  <c r="T279" i="2" s="1"/>
  <c r="S134" i="2"/>
  <c r="O134" i="2"/>
  <c r="S133" i="2"/>
  <c r="O133" i="2"/>
  <c r="S132" i="2"/>
  <c r="O132" i="2"/>
  <c r="S131" i="2"/>
  <c r="O131" i="2"/>
  <c r="S130" i="2"/>
  <c r="O130" i="2"/>
  <c r="I80" i="2"/>
  <c r="H92" i="2" s="1"/>
  <c r="B332" i="2"/>
  <c r="C332" i="2"/>
  <c r="D332" i="2"/>
  <c r="E332" i="2"/>
  <c r="F332" i="2"/>
  <c r="G332" i="2"/>
  <c r="H332" i="2"/>
  <c r="I332" i="2"/>
  <c r="B333" i="2"/>
  <c r="C333" i="2"/>
  <c r="D333" i="2"/>
  <c r="E333" i="2"/>
  <c r="F333" i="2"/>
  <c r="G333" i="2"/>
  <c r="H333" i="2"/>
  <c r="I333" i="2"/>
  <c r="B334" i="2"/>
  <c r="C334" i="2"/>
  <c r="D334" i="2"/>
  <c r="E334" i="2"/>
  <c r="F334" i="2"/>
  <c r="G334" i="2"/>
  <c r="H334" i="2"/>
  <c r="I334" i="2"/>
  <c r="B335" i="2"/>
  <c r="C335" i="2"/>
  <c r="D335" i="2"/>
  <c r="E335" i="2"/>
  <c r="F335" i="2"/>
  <c r="G335" i="2"/>
  <c r="H335" i="2"/>
  <c r="I335" i="2"/>
  <c r="I331" i="2"/>
  <c r="H331" i="2"/>
  <c r="F331" i="2"/>
  <c r="G331" i="2"/>
  <c r="C331" i="2"/>
  <c r="D331" i="2"/>
  <c r="E331" i="2"/>
  <c r="B331" i="2"/>
  <c r="I262" i="2"/>
  <c r="K239" i="2"/>
  <c r="I240" i="2"/>
  <c r="F365" i="2"/>
  <c r="F366" i="2"/>
  <c r="F367" i="2"/>
  <c r="F368" i="2"/>
  <c r="A193" i="2"/>
  <c r="A192" i="2"/>
  <c r="A191" i="2"/>
  <c r="A190" i="2"/>
  <c r="A189" i="2"/>
  <c r="A188" i="2"/>
  <c r="H135" i="2"/>
  <c r="G135" i="2"/>
  <c r="F135" i="2"/>
  <c r="E135" i="2"/>
  <c r="D135" i="2"/>
  <c r="C135" i="2"/>
  <c r="B135" i="2"/>
  <c r="A143" i="2"/>
  <c r="A142" i="2"/>
  <c r="A141" i="2"/>
  <c r="A140" i="2"/>
  <c r="A139" i="2"/>
  <c r="A138" i="2"/>
  <c r="S6" i="2"/>
  <c r="D366" i="2" l="1"/>
  <c r="D365" i="2"/>
  <c r="N313" i="2"/>
  <c r="D368" i="2"/>
  <c r="D364" i="2"/>
  <c r="D367" i="2"/>
  <c r="AA6" i="2"/>
  <c r="H89" i="2"/>
  <c r="H97" i="2" s="1"/>
  <c r="W212" i="2"/>
  <c r="I278" i="2"/>
  <c r="W278" i="2" s="1"/>
  <c r="I312" i="2"/>
  <c r="C300" i="2"/>
  <c r="C290" i="2"/>
  <c r="C268" i="2"/>
  <c r="D300" i="2"/>
  <c r="D290" i="2"/>
  <c r="D268" i="2"/>
  <c r="E300" i="2"/>
  <c r="E290" i="2"/>
  <c r="E268" i="2"/>
  <c r="F300" i="2"/>
  <c r="F290" i="2"/>
  <c r="F268" i="2"/>
  <c r="G300" i="2"/>
  <c r="G290" i="2"/>
  <c r="G268" i="2"/>
  <c r="H300" i="2"/>
  <c r="H290" i="2"/>
  <c r="H268" i="2"/>
  <c r="B300" i="2"/>
  <c r="B290" i="2"/>
  <c r="B268" i="2"/>
  <c r="C212" i="2"/>
  <c r="C256" i="2"/>
  <c r="C246" i="2"/>
  <c r="P246" i="2" s="1"/>
  <c r="C234" i="2"/>
  <c r="C224" i="2"/>
  <c r="P224" i="2" s="1"/>
  <c r="P202" i="2"/>
  <c r="D212" i="2"/>
  <c r="D256" i="2"/>
  <c r="D246" i="2"/>
  <c r="Q246" i="2" s="1"/>
  <c r="D234" i="2"/>
  <c r="D224" i="2"/>
  <c r="Q224" i="2" s="1"/>
  <c r="Q202" i="2"/>
  <c r="E212" i="2"/>
  <c r="E256" i="2"/>
  <c r="E246" i="2"/>
  <c r="R246" i="2" s="1"/>
  <c r="E234" i="2"/>
  <c r="E224" i="2"/>
  <c r="R224" i="2" s="1"/>
  <c r="R202" i="2"/>
  <c r="F212" i="2"/>
  <c r="F256" i="2"/>
  <c r="F246" i="2"/>
  <c r="S246" i="2" s="1"/>
  <c r="F234" i="2"/>
  <c r="F224" i="2"/>
  <c r="S224" i="2" s="1"/>
  <c r="S202" i="2"/>
  <c r="G212" i="2"/>
  <c r="G256" i="2"/>
  <c r="G246" i="2"/>
  <c r="T246" i="2" s="1"/>
  <c r="G234" i="2"/>
  <c r="G224" i="2"/>
  <c r="T224" i="2" s="1"/>
  <c r="T202" i="2"/>
  <c r="H212" i="2"/>
  <c r="H256" i="2"/>
  <c r="H246" i="2"/>
  <c r="U246" i="2" s="1"/>
  <c r="H234" i="2"/>
  <c r="H224" i="2"/>
  <c r="U224" i="2" s="1"/>
  <c r="U202" i="2"/>
  <c r="B212" i="2"/>
  <c r="V212" i="2" s="1"/>
  <c r="B256" i="2"/>
  <c r="V256" i="2" s="1"/>
  <c r="B246" i="2"/>
  <c r="O246" i="2" s="1"/>
  <c r="B234" i="2"/>
  <c r="V234" i="2" s="1"/>
  <c r="B224" i="2"/>
  <c r="O224" i="2" s="1"/>
  <c r="I256" i="2"/>
  <c r="W256" i="2" s="1"/>
  <c r="I234" i="2"/>
  <c r="W234" i="2" s="1"/>
  <c r="B129" i="2"/>
  <c r="B137" i="2" s="1"/>
  <c r="B150" i="2"/>
  <c r="C129" i="2"/>
  <c r="C137" i="2" s="1"/>
  <c r="C150" i="2"/>
  <c r="C160" i="2" s="1"/>
  <c r="D129" i="2"/>
  <c r="D137" i="2" s="1"/>
  <c r="D150" i="2"/>
  <c r="D160" i="2" s="1"/>
  <c r="L168" i="2" s="1"/>
  <c r="E129" i="2"/>
  <c r="E137" i="2" s="1"/>
  <c r="E150" i="2"/>
  <c r="E160" i="2" s="1"/>
  <c r="M168" i="2" s="1"/>
  <c r="F129" i="2"/>
  <c r="F137" i="2" s="1"/>
  <c r="F150" i="2"/>
  <c r="F160" i="2" s="1"/>
  <c r="Q168" i="2" s="1"/>
  <c r="G129" i="2"/>
  <c r="G137" i="2" s="1"/>
  <c r="G150" i="2"/>
  <c r="H129" i="2"/>
  <c r="H137" i="2" s="1"/>
  <c r="H150" i="2"/>
  <c r="J77" i="2"/>
  <c r="J67" i="2"/>
  <c r="Y218" i="2"/>
  <c r="Y284" i="2"/>
  <c r="C364" i="2"/>
  <c r="X249" i="2"/>
  <c r="Y249" i="2" s="1"/>
  <c r="X206" i="2"/>
  <c r="Y206" i="2" s="1"/>
  <c r="W205" i="2"/>
  <c r="Y205" i="2" s="1"/>
  <c r="T292" i="2"/>
  <c r="W292" i="2" s="1"/>
  <c r="W250" i="2"/>
  <c r="Y250" i="2" s="1"/>
  <c r="C367" i="2"/>
  <c r="X228" i="2"/>
  <c r="Y228" i="2" s="1"/>
  <c r="W204" i="2"/>
  <c r="J83" i="2"/>
  <c r="X204" i="2"/>
  <c r="W269" i="2"/>
  <c r="Y269" i="2" s="1"/>
  <c r="X248" i="2"/>
  <c r="Y248" i="2" s="1"/>
  <c r="T294" i="2"/>
  <c r="W294" i="2" s="1"/>
  <c r="W203" i="2"/>
  <c r="Y203" i="2" s="1"/>
  <c r="X226" i="2"/>
  <c r="Y226" i="2" s="1"/>
  <c r="N305" i="2"/>
  <c r="W272" i="2"/>
  <c r="Y272" i="2" s="1"/>
  <c r="W227" i="2"/>
  <c r="Y227" i="2" s="1"/>
  <c r="T293" i="2"/>
  <c r="W293" i="2" s="1"/>
  <c r="X271" i="2"/>
  <c r="Y271" i="2" s="1"/>
  <c r="P237" i="2"/>
  <c r="C366" i="2"/>
  <c r="S296" i="2"/>
  <c r="T295" i="2"/>
  <c r="W306" i="2"/>
  <c r="D370" i="2" s="1"/>
  <c r="Y240" i="2"/>
  <c r="W270" i="2"/>
  <c r="Y270" i="2" s="1"/>
  <c r="W225" i="2"/>
  <c r="Y225" i="2" s="1"/>
  <c r="T291" i="2"/>
  <c r="W291" i="2" s="1"/>
  <c r="W207" i="2"/>
  <c r="Y207" i="2" s="1"/>
  <c r="P280" i="2"/>
  <c r="C365" i="2"/>
  <c r="C368" i="2"/>
  <c r="R296" i="2"/>
  <c r="U296" i="2"/>
  <c r="Q296" i="2"/>
  <c r="W229" i="2"/>
  <c r="Y229" i="2" s="1"/>
  <c r="W273" i="2"/>
  <c r="Y273" i="2" s="1"/>
  <c r="P296" i="2"/>
  <c r="O296" i="2"/>
  <c r="R432" i="2"/>
  <c r="W251" i="2"/>
  <c r="Y251" i="2" s="1"/>
  <c r="W247" i="2"/>
  <c r="Y247" i="2" s="1"/>
  <c r="X292" i="2"/>
  <c r="T258" i="2"/>
  <c r="P216" i="2"/>
  <c r="Q432" i="2"/>
  <c r="S432" i="2"/>
  <c r="P258" i="2"/>
  <c r="O432" i="2"/>
  <c r="Y262" i="2"/>
  <c r="T133" i="2"/>
  <c r="N432" i="2"/>
  <c r="T432" i="2"/>
  <c r="T213" i="2"/>
  <c r="L323" i="2"/>
  <c r="K317" i="2"/>
  <c r="Q321" i="2"/>
  <c r="D143" i="2"/>
  <c r="C432" i="2" s="1"/>
  <c r="K38" i="2"/>
  <c r="I318" i="2"/>
  <c r="E325" i="2"/>
  <c r="T239" i="2"/>
  <c r="T280" i="2"/>
  <c r="P261" i="2"/>
  <c r="N302" i="2"/>
  <c r="R323" i="2"/>
  <c r="P321" i="2"/>
  <c r="Q324" i="2"/>
  <c r="P238" i="2"/>
  <c r="M301" i="2"/>
  <c r="K37" i="2"/>
  <c r="J331" i="2"/>
  <c r="P235" i="2"/>
  <c r="M37" i="2"/>
  <c r="T235" i="2"/>
  <c r="N37" i="2"/>
  <c r="R321" i="2"/>
  <c r="T261" i="2"/>
  <c r="J332" i="2"/>
  <c r="T134" i="2"/>
  <c r="T215" i="2"/>
  <c r="M303" i="2"/>
  <c r="O24" i="2"/>
  <c r="T238" i="2"/>
  <c r="M304" i="2"/>
  <c r="S313" i="2"/>
  <c r="K316" i="2"/>
  <c r="O28" i="2"/>
  <c r="P260" i="2"/>
  <c r="J135" i="2"/>
  <c r="P257" i="2"/>
  <c r="N10" i="2"/>
  <c r="P236" i="2"/>
  <c r="P215" i="2"/>
  <c r="M39" i="2"/>
  <c r="N36" i="2"/>
  <c r="O26" i="2"/>
  <c r="N301" i="2"/>
  <c r="N35" i="2"/>
  <c r="T236" i="2"/>
  <c r="L325" i="2"/>
  <c r="S314" i="2"/>
  <c r="T130" i="2"/>
  <c r="T216" i="2"/>
  <c r="E189" i="2"/>
  <c r="J334" i="2"/>
  <c r="J333" i="2"/>
  <c r="P217" i="2"/>
  <c r="J295" i="2"/>
  <c r="K314" i="2"/>
  <c r="P130" i="2"/>
  <c r="J293" i="2"/>
  <c r="V135" i="2"/>
  <c r="T217" i="2"/>
  <c r="N135" i="2"/>
  <c r="B188" i="2"/>
  <c r="J335" i="2"/>
  <c r="J302" i="2"/>
  <c r="P283" i="2"/>
  <c r="N18" i="2"/>
  <c r="J292" i="2"/>
  <c r="M302" i="2"/>
  <c r="N317" i="2"/>
  <c r="O135" i="2"/>
  <c r="M38" i="2"/>
  <c r="N16" i="2"/>
  <c r="N19" i="2"/>
  <c r="J291" i="2"/>
  <c r="F323" i="2"/>
  <c r="H324" i="2"/>
  <c r="S316" i="2"/>
  <c r="N304" i="2"/>
  <c r="L322" i="2"/>
  <c r="S135" i="2"/>
  <c r="N38" i="2"/>
  <c r="D188" i="2"/>
  <c r="B190" i="2"/>
  <c r="G191" i="2"/>
  <c r="S315" i="2"/>
  <c r="N303" i="2"/>
  <c r="K315" i="2"/>
  <c r="H188" i="2"/>
  <c r="M322" i="2"/>
  <c r="N17" i="2"/>
  <c r="J305" i="2"/>
  <c r="W315" i="2"/>
  <c r="Q322" i="2"/>
  <c r="M323" i="2"/>
  <c r="O27" i="2"/>
  <c r="W135" i="2"/>
  <c r="E192" i="2"/>
  <c r="C322" i="2"/>
  <c r="T132" i="2"/>
  <c r="K39" i="2"/>
  <c r="E143" i="2"/>
  <c r="I432" i="2" s="1"/>
  <c r="C189" i="2"/>
  <c r="H190" i="2"/>
  <c r="F192" i="2"/>
  <c r="G323" i="2"/>
  <c r="P322" i="2"/>
  <c r="C143" i="2"/>
  <c r="D432" i="2" s="1"/>
  <c r="M305" i="2"/>
  <c r="P132" i="2"/>
  <c r="T282" i="2"/>
  <c r="N39" i="2"/>
  <c r="N15" i="2"/>
  <c r="F143" i="2"/>
  <c r="F432" i="2" s="1"/>
  <c r="H189" i="2"/>
  <c r="F191" i="2"/>
  <c r="G192" i="2"/>
  <c r="M321" i="2"/>
  <c r="F322" i="2"/>
  <c r="N316" i="2"/>
  <c r="F325" i="2"/>
  <c r="N6" i="2"/>
  <c r="O25" i="2"/>
  <c r="B143" i="2"/>
  <c r="H432" i="2" s="1"/>
  <c r="K36" i="2"/>
  <c r="G143" i="2"/>
  <c r="G432" i="2" s="1"/>
  <c r="G325" i="2"/>
  <c r="K313" i="2"/>
  <c r="F190" i="2"/>
  <c r="M36" i="2"/>
  <c r="H143" i="2"/>
  <c r="P214" i="2"/>
  <c r="J294" i="2"/>
  <c r="M325" i="2"/>
  <c r="R135" i="2"/>
  <c r="C188" i="2"/>
  <c r="K325" i="2"/>
  <c r="S317" i="2"/>
  <c r="H323" i="2"/>
  <c r="X313" i="2"/>
  <c r="P325" i="2"/>
  <c r="H322" i="2"/>
  <c r="G324" i="2"/>
  <c r="B323" i="2"/>
  <c r="K324" i="2"/>
  <c r="E324" i="2"/>
  <c r="F324" i="2"/>
  <c r="L324" i="2"/>
  <c r="M324" i="2"/>
  <c r="C321" i="2"/>
  <c r="D325" i="2"/>
  <c r="D321" i="2"/>
  <c r="H325" i="2"/>
  <c r="G189" i="2"/>
  <c r="T283" i="2"/>
  <c r="K35" i="2"/>
  <c r="C190" i="2"/>
  <c r="D322" i="2"/>
  <c r="B324" i="2"/>
  <c r="N7" i="2"/>
  <c r="M35" i="2"/>
  <c r="F188" i="2"/>
  <c r="D190" i="2"/>
  <c r="B192" i="2"/>
  <c r="W314" i="2"/>
  <c r="F321" i="2"/>
  <c r="E322" i="2"/>
  <c r="D323" i="2"/>
  <c r="C324" i="2"/>
  <c r="B325" i="2"/>
  <c r="R325" i="2"/>
  <c r="C191" i="2"/>
  <c r="D191" i="2"/>
  <c r="N8" i="2"/>
  <c r="E191" i="2"/>
  <c r="E188" i="2"/>
  <c r="H191" i="2"/>
  <c r="W313" i="2"/>
  <c r="E321" i="2"/>
  <c r="C323" i="2"/>
  <c r="R324" i="2"/>
  <c r="Q325" i="2"/>
  <c r="T131" i="2"/>
  <c r="G188" i="2"/>
  <c r="E190" i="2"/>
  <c r="C192" i="2"/>
  <c r="J304" i="2"/>
  <c r="G321" i="2"/>
  <c r="E323" i="2"/>
  <c r="D324" i="2"/>
  <c r="C325" i="2"/>
  <c r="H192" i="2"/>
  <c r="J301" i="2"/>
  <c r="N314" i="2"/>
  <c r="W316" i="2"/>
  <c r="H321" i="2"/>
  <c r="G322" i="2"/>
  <c r="G190" i="2"/>
  <c r="N315" i="2"/>
  <c r="W317" i="2"/>
  <c r="K321" i="2"/>
  <c r="F189" i="2"/>
  <c r="D192" i="2"/>
  <c r="B189" i="2"/>
  <c r="J303" i="2"/>
  <c r="X315" i="2"/>
  <c r="P282" i="2"/>
  <c r="N9" i="2"/>
  <c r="L321" i="2"/>
  <c r="K322" i="2"/>
  <c r="X316" i="2"/>
  <c r="X314" i="2"/>
  <c r="P281" i="2"/>
  <c r="T260" i="2"/>
  <c r="T237" i="2"/>
  <c r="D189" i="2"/>
  <c r="B191" i="2"/>
  <c r="K323" i="2"/>
  <c r="B321" i="2"/>
  <c r="T281" i="2"/>
  <c r="B322" i="2"/>
  <c r="R322" i="2"/>
  <c r="Q323" i="2"/>
  <c r="P324" i="2"/>
  <c r="P323" i="2"/>
  <c r="P259" i="2"/>
  <c r="P134" i="2"/>
  <c r="X317" i="2"/>
  <c r="T259" i="2"/>
  <c r="T214" i="2"/>
  <c r="P239" i="2"/>
  <c r="P131" i="2"/>
  <c r="T257" i="2"/>
  <c r="P133" i="2"/>
  <c r="P213" i="2"/>
  <c r="P279" i="2"/>
  <c r="F370" i="2"/>
  <c r="K135" i="2"/>
  <c r="X135" i="2"/>
  <c r="K334" i="2"/>
  <c r="K333" i="2"/>
  <c r="K335" i="2"/>
  <c r="K332" i="2"/>
  <c r="K331" i="2"/>
  <c r="I336" i="2"/>
  <c r="D185" i="2"/>
  <c r="C185" i="2"/>
  <c r="F185" i="2"/>
  <c r="G185" i="2"/>
  <c r="B185" i="2"/>
  <c r="H185" i="2"/>
  <c r="E185" i="2"/>
  <c r="C77" i="2"/>
  <c r="C78" i="2"/>
  <c r="C79" i="2"/>
  <c r="D91" i="2" s="1"/>
  <c r="C80" i="2"/>
  <c r="D92" i="2" s="1"/>
  <c r="C81" i="2"/>
  <c r="D93" i="2" s="1"/>
  <c r="C82" i="2"/>
  <c r="D94" i="2" s="1"/>
  <c r="B160" i="2"/>
  <c r="E365" i="2"/>
  <c r="E366" i="2"/>
  <c r="E367" i="2"/>
  <c r="E368" i="2"/>
  <c r="E370" i="2"/>
  <c r="K131" i="2"/>
  <c r="K132" i="2"/>
  <c r="K133" i="2"/>
  <c r="K134" i="2"/>
  <c r="K130" i="2"/>
  <c r="K121" i="2"/>
  <c r="K122" i="2"/>
  <c r="K123" i="2"/>
  <c r="K124" i="2"/>
  <c r="K125" i="2"/>
  <c r="K120" i="2"/>
  <c r="H240" i="2"/>
  <c r="O162" i="2"/>
  <c r="O163" i="2"/>
  <c r="O164" i="2"/>
  <c r="O165" i="2"/>
  <c r="O166" i="2"/>
  <c r="O161" i="2"/>
  <c r="D433" i="2"/>
  <c r="C433" i="2"/>
  <c r="I433" i="2"/>
  <c r="F433" i="2"/>
  <c r="G433" i="2"/>
  <c r="K152" i="2"/>
  <c r="K153" i="2"/>
  <c r="K154" i="2"/>
  <c r="K155" i="2"/>
  <c r="K156" i="2"/>
  <c r="K151" i="2"/>
  <c r="G77" i="2"/>
  <c r="D77" i="2"/>
  <c r="E77" i="2"/>
  <c r="F77" i="2"/>
  <c r="H77" i="2"/>
  <c r="I77" i="2"/>
  <c r="B77" i="2"/>
  <c r="C67" i="2"/>
  <c r="D67" i="2"/>
  <c r="E67" i="2"/>
  <c r="F67" i="2"/>
  <c r="G67" i="2"/>
  <c r="H67" i="2"/>
  <c r="I67" i="2"/>
  <c r="B67" i="2"/>
  <c r="A103" i="2"/>
  <c r="A174" i="2"/>
  <c r="O174" i="2" s="1"/>
  <c r="G160" i="2"/>
  <c r="R168" i="2" s="1"/>
  <c r="H160" i="2"/>
  <c r="F284" i="2"/>
  <c r="F262" i="2"/>
  <c r="F240" i="2"/>
  <c r="S373" i="2"/>
  <c r="O290" i="2" l="1"/>
  <c r="B312" i="2"/>
  <c r="B320" i="2" s="1"/>
  <c r="U290" i="2"/>
  <c r="H312" i="2"/>
  <c r="M320" i="2" s="1"/>
  <c r="T290" i="2"/>
  <c r="F312" i="2"/>
  <c r="S290" i="2"/>
  <c r="G312" i="2"/>
  <c r="R290" i="2"/>
  <c r="E312" i="2"/>
  <c r="E330" i="2" s="1"/>
  <c r="Q290" i="2"/>
  <c r="D312" i="2"/>
  <c r="D330" i="2" s="1"/>
  <c r="P290" i="2"/>
  <c r="C312" i="2"/>
  <c r="C330" i="2" s="1"/>
  <c r="I330" i="2"/>
  <c r="W300" i="2"/>
  <c r="O268" i="2"/>
  <c r="B278" i="2"/>
  <c r="V278" i="2" s="1"/>
  <c r="U268" i="2"/>
  <c r="H278" i="2"/>
  <c r="T268" i="2"/>
  <c r="G278" i="2"/>
  <c r="S268" i="2"/>
  <c r="F278" i="2"/>
  <c r="R268" i="2"/>
  <c r="E278" i="2"/>
  <c r="Q268" i="2"/>
  <c r="D278" i="2"/>
  <c r="P268" i="2"/>
  <c r="C278" i="2"/>
  <c r="B179" i="2"/>
  <c r="B187" i="2" s="1"/>
  <c r="P168" i="2"/>
  <c r="H179" i="2"/>
  <c r="H187" i="2" s="1"/>
  <c r="H168" i="2"/>
  <c r="G179" i="2"/>
  <c r="G187" i="2" s="1"/>
  <c r="G168" i="2"/>
  <c r="F179" i="2"/>
  <c r="F187" i="2" s="1"/>
  <c r="F168" i="2"/>
  <c r="E179" i="2"/>
  <c r="E187" i="2" s="1"/>
  <c r="E168" i="2"/>
  <c r="D179" i="2"/>
  <c r="D187" i="2" s="1"/>
  <c r="D168" i="2"/>
  <c r="C179" i="2"/>
  <c r="C187" i="2" s="1"/>
  <c r="K168" i="2"/>
  <c r="C168" i="2"/>
  <c r="B168" i="2"/>
  <c r="X291" i="2"/>
  <c r="Y291" i="2" s="1"/>
  <c r="X294" i="2"/>
  <c r="Y294" i="2" s="1"/>
  <c r="Y204" i="2"/>
  <c r="X293" i="2"/>
  <c r="Y293" i="2" s="1"/>
  <c r="T296" i="2"/>
  <c r="X296" i="2" s="1"/>
  <c r="X295" i="2"/>
  <c r="W295" i="2"/>
  <c r="Y292" i="2"/>
  <c r="O38" i="2"/>
  <c r="O35" i="2"/>
  <c r="S431" i="2"/>
  <c r="Q431" i="2"/>
  <c r="O431" i="2"/>
  <c r="N431" i="2"/>
  <c r="D90" i="2"/>
  <c r="C83" i="2"/>
  <c r="R431" i="2"/>
  <c r="E441" i="2"/>
  <c r="T431" i="2"/>
  <c r="S303" i="2"/>
  <c r="AD369" i="2" s="1"/>
  <c r="AP369" i="2" s="1"/>
  <c r="R301" i="2"/>
  <c r="AC367" i="2" s="1"/>
  <c r="AO367" i="2" s="1"/>
  <c r="O39" i="2"/>
  <c r="R305" i="2"/>
  <c r="R304" i="2"/>
  <c r="AC370" i="2" s="1"/>
  <c r="AO370" i="2" s="1"/>
  <c r="S304" i="2"/>
  <c r="AD370" i="2" s="1"/>
  <c r="AP370" i="2" s="1"/>
  <c r="C193" i="2"/>
  <c r="D431" i="2" s="1"/>
  <c r="L334" i="2"/>
  <c r="S302" i="2"/>
  <c r="AD368" i="2" s="1"/>
  <c r="AP368" i="2" s="1"/>
  <c r="S305" i="2"/>
  <c r="R303" i="2"/>
  <c r="AC369" i="2" s="1"/>
  <c r="AO369" i="2" s="1"/>
  <c r="S301" i="2"/>
  <c r="AD367" i="2" s="1"/>
  <c r="AP367" i="2" s="1"/>
  <c r="R302" i="2"/>
  <c r="AC368" i="2" s="1"/>
  <c r="AO368" i="2" s="1"/>
  <c r="L135" i="2"/>
  <c r="AB135" i="2" s="1"/>
  <c r="T135" i="2"/>
  <c r="P135" i="2"/>
  <c r="O37" i="2"/>
  <c r="F306" i="2"/>
  <c r="G318" i="2"/>
  <c r="J318" i="2" s="1"/>
  <c r="O36" i="2"/>
  <c r="E193" i="2"/>
  <c r="I431" i="2" s="1"/>
  <c r="B193" i="2"/>
  <c r="H431" i="2" s="1"/>
  <c r="G193" i="2"/>
  <c r="G431" i="2" s="1"/>
  <c r="D193" i="2"/>
  <c r="C431" i="2" s="1"/>
  <c r="H193" i="2"/>
  <c r="F193" i="2"/>
  <c r="F431" i="2" s="1"/>
  <c r="H433" i="2"/>
  <c r="D441" i="2" s="1"/>
  <c r="L332" i="2"/>
  <c r="L335" i="2"/>
  <c r="L333" i="2"/>
  <c r="L331" i="2"/>
  <c r="G336" i="2"/>
  <c r="J174" i="2"/>
  <c r="J321" i="2"/>
  <c r="J322" i="2"/>
  <c r="J323" i="2"/>
  <c r="J324" i="2"/>
  <c r="J325" i="2"/>
  <c r="J326" i="2"/>
  <c r="C29" i="2"/>
  <c r="D29" i="2"/>
  <c r="E29" i="2"/>
  <c r="B29" i="2"/>
  <c r="G25" i="2"/>
  <c r="G26" i="2"/>
  <c r="G27" i="2"/>
  <c r="G28" i="2"/>
  <c r="G24" i="2"/>
  <c r="L35" i="2"/>
  <c r="L36" i="2"/>
  <c r="L37" i="2"/>
  <c r="L38" i="2"/>
  <c r="L39" i="2"/>
  <c r="AD6" i="2"/>
  <c r="S7" i="2"/>
  <c r="AB7" i="2" s="1"/>
  <c r="S8" i="2"/>
  <c r="AD8" i="2" s="1"/>
  <c r="S9" i="2"/>
  <c r="AB9" i="2" s="1"/>
  <c r="S10" i="2"/>
  <c r="AD10" i="2" s="1"/>
  <c r="G284" i="2"/>
  <c r="E284" i="2"/>
  <c r="D284" i="2"/>
  <c r="C284" i="2"/>
  <c r="B284" i="2"/>
  <c r="H274" i="2"/>
  <c r="G274" i="2"/>
  <c r="T274" i="2" s="1"/>
  <c r="X274" i="2" s="1"/>
  <c r="F274" i="2"/>
  <c r="E274" i="2"/>
  <c r="D274" i="2"/>
  <c r="C274" i="2"/>
  <c r="B274" i="2"/>
  <c r="G262" i="2"/>
  <c r="E262" i="2"/>
  <c r="D262" i="2"/>
  <c r="C262" i="2"/>
  <c r="H252" i="2"/>
  <c r="G252" i="2"/>
  <c r="T252" i="2" s="1"/>
  <c r="W252" i="2" s="1"/>
  <c r="F252" i="2"/>
  <c r="E252" i="2"/>
  <c r="D252" i="2"/>
  <c r="C252" i="2"/>
  <c r="B252" i="2"/>
  <c r="G240" i="2"/>
  <c r="E240" i="2"/>
  <c r="D240" i="2"/>
  <c r="C240" i="2"/>
  <c r="B240" i="2"/>
  <c r="H230" i="2"/>
  <c r="G230" i="2"/>
  <c r="T230" i="2" s="1"/>
  <c r="F230" i="2"/>
  <c r="E230" i="2"/>
  <c r="D230" i="2"/>
  <c r="C230" i="2"/>
  <c r="B230" i="2"/>
  <c r="G218" i="2"/>
  <c r="E218" i="2"/>
  <c r="D218" i="2"/>
  <c r="C218" i="2"/>
  <c r="B218" i="2"/>
  <c r="H208" i="2"/>
  <c r="G208" i="2"/>
  <c r="X208" i="2" s="1"/>
  <c r="F208" i="2"/>
  <c r="E208" i="2"/>
  <c r="D208" i="2"/>
  <c r="C208" i="2"/>
  <c r="B208" i="2"/>
  <c r="H83" i="2"/>
  <c r="I64" i="2"/>
  <c r="H64" i="2"/>
  <c r="G64" i="2"/>
  <c r="F64" i="2"/>
  <c r="E64" i="2"/>
  <c r="D64" i="2"/>
  <c r="C64" i="2"/>
  <c r="B64" i="2"/>
  <c r="D20" i="2"/>
  <c r="C20" i="2"/>
  <c r="B20" i="2"/>
  <c r="D11" i="2"/>
  <c r="C11" i="2"/>
  <c r="B11" i="2"/>
  <c r="K273" i="2"/>
  <c r="K272" i="2"/>
  <c r="K271" i="2"/>
  <c r="K270" i="2"/>
  <c r="K269" i="2"/>
  <c r="K251" i="2"/>
  <c r="K250" i="2"/>
  <c r="K249" i="2"/>
  <c r="K248" i="2"/>
  <c r="K247" i="2"/>
  <c r="K229" i="2"/>
  <c r="K228" i="2"/>
  <c r="K227" i="2"/>
  <c r="K226" i="2"/>
  <c r="K225" i="2"/>
  <c r="K204" i="2"/>
  <c r="L204" i="2" s="1"/>
  <c r="K205" i="2"/>
  <c r="K206" i="2"/>
  <c r="K207" i="2"/>
  <c r="K203" i="2"/>
  <c r="A322" i="2"/>
  <c r="A365" i="2" s="1"/>
  <c r="A323" i="2"/>
  <c r="A366" i="2" s="1"/>
  <c r="A324" i="2"/>
  <c r="A367" i="2" s="1"/>
  <c r="A325" i="2"/>
  <c r="A368" i="2" s="1"/>
  <c r="A326" i="2"/>
  <c r="A370" i="2" s="1"/>
  <c r="A321" i="2"/>
  <c r="A364" i="2" s="1"/>
  <c r="E320" i="2"/>
  <c r="J36" i="2"/>
  <c r="J37" i="2"/>
  <c r="J38" i="2"/>
  <c r="J39" i="2"/>
  <c r="J40" i="2"/>
  <c r="J35" i="2"/>
  <c r="R11" i="2" l="1"/>
  <c r="AO383" i="2"/>
  <c r="AO381" i="2"/>
  <c r="AP383" i="2"/>
  <c r="AP382" i="2"/>
  <c r="AP381" i="2"/>
  <c r="AO380" i="2"/>
  <c r="AO382" i="2"/>
  <c r="AP380" i="2"/>
  <c r="C320" i="2"/>
  <c r="P320" i="2"/>
  <c r="D320" i="2"/>
  <c r="Q320" i="2"/>
  <c r="G330" i="2"/>
  <c r="L320" i="2"/>
  <c r="G320" i="2"/>
  <c r="F330" i="2"/>
  <c r="F320" i="2"/>
  <c r="H330" i="2"/>
  <c r="H320" i="2"/>
  <c r="B330" i="2"/>
  <c r="V300" i="2"/>
  <c r="K320" i="2"/>
  <c r="W296" i="2"/>
  <c r="Y296" i="2" s="1"/>
  <c r="Y295" i="2"/>
  <c r="N416" i="2"/>
  <c r="E442" i="2"/>
  <c r="S417" i="2"/>
  <c r="W208" i="2"/>
  <c r="X230" i="2"/>
  <c r="W230" i="2"/>
  <c r="X252" i="2"/>
  <c r="W274" i="2"/>
  <c r="R418" i="2"/>
  <c r="Z218" i="2"/>
  <c r="Z240" i="2"/>
  <c r="Z262" i="2"/>
  <c r="Z284" i="2"/>
  <c r="R417" i="2"/>
  <c r="S416" i="2"/>
  <c r="R416" i="2"/>
  <c r="Q418" i="2"/>
  <c r="N417" i="2"/>
  <c r="N418" i="2"/>
  <c r="S418" i="2"/>
  <c r="N426" i="2"/>
  <c r="S426" i="2"/>
  <c r="U426" i="2"/>
  <c r="O426" i="2"/>
  <c r="Q426" i="2"/>
  <c r="R284" i="2"/>
  <c r="Z371" i="2"/>
  <c r="AP384" i="2" s="1"/>
  <c r="AD371" i="2"/>
  <c r="AP371" i="2" s="1"/>
  <c r="R426" i="2"/>
  <c r="T426" i="2"/>
  <c r="Y371" i="2"/>
  <c r="AO384" i="2" s="1"/>
  <c r="AC371" i="2"/>
  <c r="AO371" i="2" s="1"/>
  <c r="J208" i="2"/>
  <c r="J274" i="2"/>
  <c r="F29" i="2"/>
  <c r="K29" i="2"/>
  <c r="N29" i="2"/>
  <c r="N240" i="2"/>
  <c r="J240" i="2"/>
  <c r="O240" i="2"/>
  <c r="M29" i="2"/>
  <c r="R262" i="2"/>
  <c r="S262" i="2"/>
  <c r="T11" i="2"/>
  <c r="L11" i="2"/>
  <c r="L29" i="2"/>
  <c r="R240" i="2"/>
  <c r="S240" i="2"/>
  <c r="S284" i="2"/>
  <c r="D336" i="2"/>
  <c r="D306" i="2"/>
  <c r="D318" i="2"/>
  <c r="M20" i="2"/>
  <c r="E336" i="2"/>
  <c r="E318" i="2"/>
  <c r="E306" i="2"/>
  <c r="K11" i="2"/>
  <c r="E11" i="2"/>
  <c r="M11" i="2"/>
  <c r="U11" i="2"/>
  <c r="B336" i="2"/>
  <c r="B306" i="2"/>
  <c r="B318" i="2"/>
  <c r="K20" i="2"/>
  <c r="E20" i="2"/>
  <c r="R218" i="2"/>
  <c r="S218" i="2"/>
  <c r="C318" i="2"/>
  <c r="C306" i="2"/>
  <c r="L20" i="2"/>
  <c r="F336" i="2"/>
  <c r="F318" i="2"/>
  <c r="G306" i="2"/>
  <c r="J252" i="2"/>
  <c r="AD7" i="2"/>
  <c r="AC7" i="2"/>
  <c r="AC10" i="2"/>
  <c r="AC6" i="2"/>
  <c r="AB10" i="2"/>
  <c r="AA10" i="2"/>
  <c r="AD9" i="2"/>
  <c r="AA9" i="2"/>
  <c r="AC9" i="2"/>
  <c r="AA8" i="2"/>
  <c r="AA7" i="2"/>
  <c r="AB6" i="2"/>
  <c r="AC8" i="2"/>
  <c r="AB8" i="2"/>
  <c r="C336" i="2"/>
  <c r="H194" i="2"/>
  <c r="G194" i="2"/>
  <c r="S11" i="2"/>
  <c r="H26" i="2"/>
  <c r="H25" i="2"/>
  <c r="H27" i="2"/>
  <c r="D95" i="2"/>
  <c r="L205" i="2"/>
  <c r="L206" i="2"/>
  <c r="H28" i="2"/>
  <c r="L203" i="2"/>
  <c r="L207" i="2"/>
  <c r="V134" i="2"/>
  <c r="V130" i="2"/>
  <c r="V133" i="2"/>
  <c r="L229" i="2"/>
  <c r="L269" i="2"/>
  <c r="V132" i="2"/>
  <c r="L226" i="2"/>
  <c r="L273" i="2"/>
  <c r="L272" i="2"/>
  <c r="L250" i="2"/>
  <c r="L249" i="2"/>
  <c r="L227" i="2"/>
  <c r="L247" i="2"/>
  <c r="L270" i="2"/>
  <c r="L225" i="2"/>
  <c r="L248" i="2"/>
  <c r="L271" i="2"/>
  <c r="L228" i="2"/>
  <c r="L251" i="2"/>
  <c r="P27" i="2"/>
  <c r="O18" i="2"/>
  <c r="P28" i="2"/>
  <c r="O15" i="2"/>
  <c r="P25" i="2"/>
  <c r="O6" i="2"/>
  <c r="O9" i="2"/>
  <c r="P26" i="2"/>
  <c r="P24" i="2"/>
  <c r="F296" i="2"/>
  <c r="O16" i="2"/>
  <c r="O10" i="2"/>
  <c r="O17" i="2"/>
  <c r="O19" i="2"/>
  <c r="O7" i="2"/>
  <c r="O8" i="2"/>
  <c r="H296" i="2"/>
  <c r="G29" i="2"/>
  <c r="H284" i="2"/>
  <c r="U428" i="2" s="1"/>
  <c r="G296" i="2"/>
  <c r="H262" i="2"/>
  <c r="Q427" i="2" s="1"/>
  <c r="X134" i="2"/>
  <c r="X130" i="2"/>
  <c r="X133" i="2"/>
  <c r="X132" i="2"/>
  <c r="Q11" i="2"/>
  <c r="Z11" i="2" s="1"/>
  <c r="Q10" i="2"/>
  <c r="Z10" i="2" s="1"/>
  <c r="Q9" i="2"/>
  <c r="Z9" i="2" s="1"/>
  <c r="Q8" i="2"/>
  <c r="Z8" i="2" s="1"/>
  <c r="Q7" i="2"/>
  <c r="Z7" i="2" s="1"/>
  <c r="Q6" i="2"/>
  <c r="Z6" i="2" s="1"/>
  <c r="T218" i="2" l="1"/>
  <c r="T262" i="2"/>
  <c r="Y230" i="2"/>
  <c r="Y252" i="2"/>
  <c r="Y274" i="2"/>
  <c r="Y208" i="2"/>
  <c r="Q415" i="2"/>
  <c r="P37" i="2"/>
  <c r="C370" i="2"/>
  <c r="R415" i="2"/>
  <c r="N415" i="2"/>
  <c r="S415" i="2"/>
  <c r="S428" i="2"/>
  <c r="O262" i="2"/>
  <c r="N427" i="2"/>
  <c r="N284" i="2"/>
  <c r="N428" i="2"/>
  <c r="S427" i="2"/>
  <c r="T428" i="2"/>
  <c r="O428" i="2"/>
  <c r="O427" i="2"/>
  <c r="Q428" i="2"/>
  <c r="T427" i="2"/>
  <c r="R428" i="2"/>
  <c r="R427" i="2"/>
  <c r="U427" i="2"/>
  <c r="T284" i="2"/>
  <c r="N20" i="2"/>
  <c r="T240" i="2"/>
  <c r="O284" i="2"/>
  <c r="P35" i="2"/>
  <c r="O29" i="2"/>
  <c r="J262" i="2"/>
  <c r="M40" i="2"/>
  <c r="P36" i="2"/>
  <c r="AB11" i="2"/>
  <c r="F415" i="2"/>
  <c r="P240" i="2"/>
  <c r="P38" i="2"/>
  <c r="R326" i="2"/>
  <c r="N262" i="2"/>
  <c r="G415" i="2"/>
  <c r="H415" i="2"/>
  <c r="Q326" i="2"/>
  <c r="N306" i="2"/>
  <c r="M306" i="2"/>
  <c r="W318" i="2"/>
  <c r="X318" i="2"/>
  <c r="P326" i="2"/>
  <c r="N40" i="2"/>
  <c r="J284" i="2"/>
  <c r="N11" i="2"/>
  <c r="K40" i="2"/>
  <c r="P39" i="2"/>
  <c r="AD11" i="2"/>
  <c r="AC11" i="2"/>
  <c r="AA11" i="2"/>
  <c r="Y135" i="2"/>
  <c r="S24" i="2"/>
  <c r="C416" i="2"/>
  <c r="Y132" i="2"/>
  <c r="T26" i="2"/>
  <c r="F418" i="2"/>
  <c r="V26" i="2"/>
  <c r="G418" i="2"/>
  <c r="U24" i="2"/>
  <c r="H416" i="2"/>
  <c r="V24" i="2"/>
  <c r="G416" i="2"/>
  <c r="U26" i="2"/>
  <c r="H418" i="2"/>
  <c r="S26" i="2"/>
  <c r="C418" i="2"/>
  <c r="Y133" i="2"/>
  <c r="Y134" i="2"/>
  <c r="Y130" i="2"/>
  <c r="H29" i="2"/>
  <c r="L133" i="2"/>
  <c r="Y313" i="2"/>
  <c r="O303" i="2"/>
  <c r="L130" i="2"/>
  <c r="Y315" i="2"/>
  <c r="O305" i="2"/>
  <c r="O301" i="2"/>
  <c r="O304" i="2"/>
  <c r="L132" i="2"/>
  <c r="V131" i="2"/>
  <c r="O302" i="2"/>
  <c r="Y316" i="2"/>
  <c r="Y317" i="2"/>
  <c r="L134" i="2"/>
  <c r="L131" i="2"/>
  <c r="Y314" i="2"/>
  <c r="O11" i="2"/>
  <c r="P29" i="2"/>
  <c r="L40" i="2"/>
  <c r="X131" i="2"/>
  <c r="P262" i="2" l="1"/>
  <c r="S308" i="2"/>
  <c r="P284" i="2"/>
  <c r="O40" i="2"/>
  <c r="S307" i="2"/>
  <c r="S306" i="2"/>
  <c r="AD373" i="2" s="1"/>
  <c r="Y131" i="2"/>
  <c r="Y318" i="2"/>
  <c r="O306" i="2"/>
  <c r="AE6" i="2"/>
  <c r="AE10" i="2"/>
  <c r="AE7" i="2"/>
  <c r="AE9" i="2"/>
  <c r="AE8" i="2"/>
  <c r="AP373" i="2" l="1"/>
  <c r="AP386" i="2"/>
  <c r="H218" i="2"/>
  <c r="H306" i="2" s="1"/>
  <c r="K306" i="2" s="1"/>
  <c r="K235" i="2"/>
  <c r="K217" i="2"/>
  <c r="K279" i="2"/>
  <c r="K236" i="2"/>
  <c r="K214" i="2"/>
  <c r="K259" i="2"/>
  <c r="K215" i="2"/>
  <c r="K260" i="2"/>
  <c r="K261" i="2"/>
  <c r="K284" i="2"/>
  <c r="K280" i="2"/>
  <c r="K281" i="2"/>
  <c r="K282" i="2"/>
  <c r="K283" i="2"/>
  <c r="K216" i="2"/>
  <c r="K237" i="2"/>
  <c r="K238" i="2"/>
  <c r="K257" i="2"/>
  <c r="K213" i="2"/>
  <c r="K258" i="2"/>
  <c r="A169" i="2"/>
  <c r="A170" i="2"/>
  <c r="A173" i="2"/>
  <c r="A172" i="2"/>
  <c r="A171" i="2"/>
  <c r="F19" i="2"/>
  <c r="F18" i="2"/>
  <c r="F17" i="2"/>
  <c r="F16" i="2"/>
  <c r="F15" i="2"/>
  <c r="F10" i="2"/>
  <c r="F9" i="2"/>
  <c r="F8" i="2"/>
  <c r="F7" i="2"/>
  <c r="F6" i="2"/>
  <c r="I78" i="2"/>
  <c r="H90" i="2" s="1"/>
  <c r="I79" i="2"/>
  <c r="H91" i="2" s="1"/>
  <c r="I81" i="2"/>
  <c r="H93" i="2" s="1"/>
  <c r="I82" i="2"/>
  <c r="H94" i="2" s="1"/>
  <c r="B78" i="2"/>
  <c r="I83" i="2" l="1"/>
  <c r="N425" i="2"/>
  <c r="U425" i="2"/>
  <c r="O425" i="2"/>
  <c r="R425" i="2"/>
  <c r="Q425" i="2"/>
  <c r="T425" i="2"/>
  <c r="S425" i="2"/>
  <c r="H336" i="2"/>
  <c r="J336" i="2" s="1"/>
  <c r="H318" i="2"/>
  <c r="E326" i="2" s="1"/>
  <c r="O218" i="2"/>
  <c r="N218" i="2"/>
  <c r="L284" i="2"/>
  <c r="I428" i="2"/>
  <c r="G428" i="2"/>
  <c r="D428" i="2"/>
  <c r="H428" i="2"/>
  <c r="J428" i="2"/>
  <c r="F428" i="2"/>
  <c r="I427" i="2"/>
  <c r="D427" i="2"/>
  <c r="H427" i="2"/>
  <c r="G427" i="2"/>
  <c r="J427" i="2"/>
  <c r="F427" i="2"/>
  <c r="C427" i="2"/>
  <c r="L281" i="2"/>
  <c r="K304" i="2"/>
  <c r="L259" i="2"/>
  <c r="L258" i="2"/>
  <c r="L279" i="2"/>
  <c r="L237" i="2"/>
  <c r="L283" i="2"/>
  <c r="L282" i="2"/>
  <c r="L215" i="2"/>
  <c r="L238" i="2"/>
  <c r="L280" i="2"/>
  <c r="L260" i="2"/>
  <c r="L217" i="2"/>
  <c r="L257" i="2"/>
  <c r="L239" i="2"/>
  <c r="L235" i="2"/>
  <c r="L214" i="2"/>
  <c r="L236" i="2"/>
  <c r="L261" i="2"/>
  <c r="S164" i="2"/>
  <c r="S161" i="2"/>
  <c r="L213" i="2"/>
  <c r="S165" i="2"/>
  <c r="S166" i="2"/>
  <c r="S163" i="2"/>
  <c r="S162" i="2"/>
  <c r="L216" i="2"/>
  <c r="O314" i="2"/>
  <c r="O317" i="2"/>
  <c r="O313" i="2"/>
  <c r="O315" i="2"/>
  <c r="K240" i="2"/>
  <c r="K303" i="2"/>
  <c r="O316" i="2"/>
  <c r="K305" i="2"/>
  <c r="D296" i="2"/>
  <c r="E296" i="2"/>
  <c r="C296" i="2"/>
  <c r="K302" i="2"/>
  <c r="B296" i="2"/>
  <c r="K301" i="2"/>
  <c r="T313" i="2"/>
  <c r="T314" i="2"/>
  <c r="T317" i="2"/>
  <c r="T316" i="2"/>
  <c r="T315" i="2"/>
  <c r="K292" i="2"/>
  <c r="K291" i="2"/>
  <c r="K208" i="2"/>
  <c r="K163" i="2"/>
  <c r="X163" i="2"/>
  <c r="K162" i="2"/>
  <c r="K218" i="2"/>
  <c r="X165" i="2"/>
  <c r="K165" i="2"/>
  <c r="K252" i="2"/>
  <c r="K293" i="2"/>
  <c r="K294" i="2"/>
  <c r="K164" i="2"/>
  <c r="K262" i="2"/>
  <c r="K295" i="2"/>
  <c r="K274" i="2"/>
  <c r="K161" i="2"/>
  <c r="K230" i="2"/>
  <c r="K166" i="2"/>
  <c r="X164" i="2"/>
  <c r="X161" i="2"/>
  <c r="X166" i="2"/>
  <c r="X162" i="2"/>
  <c r="F82" i="2"/>
  <c r="G90" i="2"/>
  <c r="G91" i="2"/>
  <c r="G92" i="2"/>
  <c r="G93" i="2"/>
  <c r="G94" i="2"/>
  <c r="G95" i="2"/>
  <c r="AN365" i="2" l="1"/>
  <c r="AC284" i="2"/>
  <c r="AB284" i="2"/>
  <c r="J84" i="2"/>
  <c r="AC91" i="2"/>
  <c r="H95" i="2"/>
  <c r="L262" i="2"/>
  <c r="AC262" i="2" s="1"/>
  <c r="J306" i="2"/>
  <c r="N424" i="2"/>
  <c r="O424" i="2"/>
  <c r="R424" i="2"/>
  <c r="U424" i="2"/>
  <c r="T424" i="2"/>
  <c r="Q424" i="2"/>
  <c r="S424" i="2"/>
  <c r="Q304" i="2"/>
  <c r="Q302" i="2"/>
  <c r="AB368" i="2" s="1"/>
  <c r="AN368" i="2" s="1"/>
  <c r="Q301" i="2"/>
  <c r="AB367" i="2" s="1"/>
  <c r="AN367" i="2" s="1"/>
  <c r="Q305" i="2"/>
  <c r="K336" i="2"/>
  <c r="L336" i="2" s="1"/>
  <c r="Q303" i="2"/>
  <c r="AB369" i="2" s="1"/>
  <c r="AN369" i="2" s="1"/>
  <c r="P218" i="2"/>
  <c r="H326" i="2"/>
  <c r="C424" i="2" s="1"/>
  <c r="M326" i="2"/>
  <c r="G326" i="2"/>
  <c r="I424" i="2" s="1"/>
  <c r="C326" i="2"/>
  <c r="F424" i="2" s="1"/>
  <c r="H424" i="2"/>
  <c r="K318" i="2"/>
  <c r="T318" i="2"/>
  <c r="L326" i="2"/>
  <c r="S318" i="2"/>
  <c r="D326" i="2"/>
  <c r="G424" i="2" s="1"/>
  <c r="B326" i="2"/>
  <c r="F326" i="2"/>
  <c r="J424" i="2" s="1"/>
  <c r="N318" i="2"/>
  <c r="K326" i="2"/>
  <c r="J296" i="2"/>
  <c r="L208" i="2"/>
  <c r="C426" i="2"/>
  <c r="I426" i="2"/>
  <c r="D426" i="2"/>
  <c r="J426" i="2"/>
  <c r="H426" i="2"/>
  <c r="F426" i="2"/>
  <c r="G426" i="2"/>
  <c r="I425" i="2"/>
  <c r="H425" i="2"/>
  <c r="F425" i="2"/>
  <c r="J425" i="2"/>
  <c r="D425" i="2"/>
  <c r="G425" i="2"/>
  <c r="C425" i="2"/>
  <c r="L304" i="2"/>
  <c r="L294" i="2"/>
  <c r="T164" i="2"/>
  <c r="L230" i="2"/>
  <c r="L293" i="2"/>
  <c r="Y166" i="2"/>
  <c r="L121" i="2"/>
  <c r="L252" i="2"/>
  <c r="P165" i="2"/>
  <c r="L303" i="2"/>
  <c r="L122" i="2"/>
  <c r="L164" i="2"/>
  <c r="L240" i="2"/>
  <c r="T165" i="2"/>
  <c r="L154" i="2"/>
  <c r="L274" i="2"/>
  <c r="L151" i="2"/>
  <c r="L155" i="2"/>
  <c r="L302" i="2"/>
  <c r="P314" i="2"/>
  <c r="U315" i="2"/>
  <c r="U314" i="2"/>
  <c r="L315" i="2"/>
  <c r="L316" i="2"/>
  <c r="L314" i="2"/>
  <c r="U317" i="2"/>
  <c r="P313" i="2"/>
  <c r="L317" i="2"/>
  <c r="L313" i="2"/>
  <c r="L124" i="2"/>
  <c r="L295" i="2"/>
  <c r="P316" i="2"/>
  <c r="P161" i="2"/>
  <c r="T166" i="2"/>
  <c r="U313" i="2"/>
  <c r="L152" i="2"/>
  <c r="L301" i="2"/>
  <c r="P315" i="2"/>
  <c r="L153" i="2"/>
  <c r="L305" i="2"/>
  <c r="T162" i="2"/>
  <c r="P166" i="2"/>
  <c r="L291" i="2"/>
  <c r="L218" i="2"/>
  <c r="L292" i="2"/>
  <c r="P317" i="2"/>
  <c r="U316" i="2"/>
  <c r="Y162" i="2"/>
  <c r="L123" i="2"/>
  <c r="Y164" i="2"/>
  <c r="L165" i="2"/>
  <c r="J171" i="2"/>
  <c r="O171" i="2"/>
  <c r="J173" i="2"/>
  <c r="O173" i="2"/>
  <c r="Y165" i="2"/>
  <c r="P164" i="2"/>
  <c r="P162" i="2"/>
  <c r="P163" i="2"/>
  <c r="T161" i="2"/>
  <c r="J169" i="2"/>
  <c r="O169" i="2"/>
  <c r="L162" i="2"/>
  <c r="T163" i="2"/>
  <c r="Y163" i="2"/>
  <c r="J172" i="2"/>
  <c r="O172" i="2"/>
  <c r="J170" i="2"/>
  <c r="O170" i="2"/>
  <c r="Y161" i="2"/>
  <c r="L163" i="2"/>
  <c r="L166" i="2"/>
  <c r="AB166" i="2" s="1"/>
  <c r="L161" i="2"/>
  <c r="O318" i="2"/>
  <c r="K296" i="2"/>
  <c r="L120" i="2"/>
  <c r="L125" i="2"/>
  <c r="AN382" i="2" l="1"/>
  <c r="Q306" i="2"/>
  <c r="AN381" i="2"/>
  <c r="AN380" i="2"/>
  <c r="AC218" i="2"/>
  <c r="AB218" i="2"/>
  <c r="AC240" i="2"/>
  <c r="AB240" i="2"/>
  <c r="AB262" i="2"/>
  <c r="X371" i="2"/>
  <c r="AN384" i="2" s="1"/>
  <c r="AB371" i="2"/>
  <c r="AN371" i="2" s="1"/>
  <c r="D438" i="2"/>
  <c r="AB370" i="2"/>
  <c r="R307" i="2"/>
  <c r="R308" i="2"/>
  <c r="R306" i="2"/>
  <c r="AC373" i="2" s="1"/>
  <c r="M166" i="2"/>
  <c r="Q308" i="2"/>
  <c r="Q307" i="2"/>
  <c r="Z369" i="2"/>
  <c r="X368" i="2"/>
  <c r="Z370" i="2"/>
  <c r="Z367" i="2"/>
  <c r="X370" i="2"/>
  <c r="X369" i="2"/>
  <c r="Y369" i="2"/>
  <c r="Z368" i="2"/>
  <c r="Y368" i="2"/>
  <c r="Y370" i="2"/>
  <c r="Y367" i="2"/>
  <c r="X367" i="2"/>
  <c r="D424" i="2"/>
  <c r="E438" i="2" s="1"/>
  <c r="L156" i="2"/>
  <c r="L296" i="2"/>
  <c r="P318" i="2"/>
  <c r="L318" i="2"/>
  <c r="AB292" i="2" s="1"/>
  <c r="L306" i="2"/>
  <c r="AC292" i="2" s="1"/>
  <c r="U318" i="2"/>
  <c r="Y373" i="2"/>
  <c r="X373" i="2"/>
  <c r="Z373" i="2"/>
  <c r="AO373" i="2" l="1"/>
  <c r="AC290" i="2"/>
  <c r="AO386" i="2"/>
  <c r="AN370" i="2"/>
  <c r="AN383" i="2"/>
  <c r="AB290" i="2"/>
  <c r="AB373" i="2"/>
  <c r="E439" i="2"/>
  <c r="AN373" i="2" l="1"/>
  <c r="AN386" i="2"/>
  <c r="F78" i="2"/>
  <c r="F90" i="2" l="1"/>
  <c r="H24" i="2"/>
  <c r="I29" i="2" s="1"/>
  <c r="G9" i="2"/>
  <c r="G15" i="2"/>
  <c r="Q367" i="2" l="1"/>
  <c r="E78" i="2"/>
  <c r="C90" i="2" s="1"/>
  <c r="G10" i="2"/>
  <c r="G8" i="2"/>
  <c r="G7" i="2"/>
  <c r="G6" i="2"/>
  <c r="O367" i="2" s="1"/>
  <c r="G19" i="2"/>
  <c r="G18" i="2"/>
  <c r="G17" i="2"/>
  <c r="G16" i="2"/>
  <c r="P367" i="2"/>
  <c r="A90" i="2"/>
  <c r="A91" i="2"/>
  <c r="A92" i="2"/>
  <c r="A93" i="2"/>
  <c r="A94" i="2"/>
  <c r="F94" i="2"/>
  <c r="G82" i="2"/>
  <c r="D82" i="2"/>
  <c r="E82" i="2"/>
  <c r="C94" i="2" s="1"/>
  <c r="B82" i="2"/>
  <c r="F81" i="2"/>
  <c r="F93" i="2" s="1"/>
  <c r="G81" i="2"/>
  <c r="D81" i="2"/>
  <c r="E81" i="2"/>
  <c r="C93" i="2" s="1"/>
  <c r="B81" i="2"/>
  <c r="F80" i="2"/>
  <c r="G80" i="2"/>
  <c r="D80" i="2"/>
  <c r="E80" i="2"/>
  <c r="C92" i="2" s="1"/>
  <c r="B80" i="2"/>
  <c r="F79" i="2"/>
  <c r="G79" i="2"/>
  <c r="D79" i="2"/>
  <c r="E79" i="2"/>
  <c r="C91" i="2" s="1"/>
  <c r="B79" i="2"/>
  <c r="G78" i="2"/>
  <c r="D78" i="2"/>
  <c r="B90" i="2"/>
  <c r="R81" i="2" l="1"/>
  <c r="V90" i="2"/>
  <c r="T367" i="2"/>
  <c r="AF367" i="2" s="1"/>
  <c r="G83" i="2"/>
  <c r="K79" i="2"/>
  <c r="R79" i="2"/>
  <c r="H20" i="2"/>
  <c r="K81" i="2"/>
  <c r="H11" i="2"/>
  <c r="R80" i="2"/>
  <c r="N90" i="2"/>
  <c r="W90" i="2"/>
  <c r="B364" i="2"/>
  <c r="R78" i="2"/>
  <c r="K78" i="2"/>
  <c r="K82" i="2"/>
  <c r="K80" i="2"/>
  <c r="R82" i="2"/>
  <c r="X90" i="2"/>
  <c r="A102" i="2"/>
  <c r="A99" i="2"/>
  <c r="A101" i="2"/>
  <c r="A98" i="2"/>
  <c r="A100" i="2"/>
  <c r="S368" i="2"/>
  <c r="S371" i="2"/>
  <c r="S367" i="2"/>
  <c r="S369" i="2"/>
  <c r="S370" i="2"/>
  <c r="E83" i="2"/>
  <c r="D83" i="2"/>
  <c r="B83" i="2"/>
  <c r="B95" i="2" s="1"/>
  <c r="AC93" i="2" s="1"/>
  <c r="F91" i="2"/>
  <c r="F83" i="2"/>
  <c r="E90" i="2"/>
  <c r="D98" i="2" s="1"/>
  <c r="S78" i="2"/>
  <c r="E93" i="2"/>
  <c r="S81" i="2"/>
  <c r="E91" i="2"/>
  <c r="S79" i="2"/>
  <c r="E92" i="2"/>
  <c r="S80" i="2"/>
  <c r="E94" i="2"/>
  <c r="S82" i="2"/>
  <c r="L80" i="2"/>
  <c r="L82" i="2"/>
  <c r="L81" i="2"/>
  <c r="L79" i="2"/>
  <c r="L78" i="2"/>
  <c r="F11" i="2"/>
  <c r="F20" i="2"/>
  <c r="B93" i="2"/>
  <c r="B91" i="2"/>
  <c r="B92" i="2"/>
  <c r="B94" i="2"/>
  <c r="C102" i="2" s="1"/>
  <c r="P369" i="2"/>
  <c r="P370" i="2"/>
  <c r="O369" i="2"/>
  <c r="Q369" i="2"/>
  <c r="O368" i="2"/>
  <c r="P371" i="2"/>
  <c r="O371" i="2"/>
  <c r="O370" i="2"/>
  <c r="Q370" i="2"/>
  <c r="Q371" i="2"/>
  <c r="P368" i="2"/>
  <c r="F92" i="2"/>
  <c r="AF380" i="2" l="1"/>
  <c r="J90" i="2"/>
  <c r="F101" i="2"/>
  <c r="I99" i="2"/>
  <c r="F100" i="2"/>
  <c r="M82" i="2"/>
  <c r="F99" i="2"/>
  <c r="E101" i="2"/>
  <c r="R93" i="2"/>
  <c r="H98" i="2"/>
  <c r="T369" i="2"/>
  <c r="AF369" i="2" s="1"/>
  <c r="E98" i="2"/>
  <c r="R90" i="2"/>
  <c r="I101" i="2"/>
  <c r="K83" i="2"/>
  <c r="B98" i="2"/>
  <c r="J94" i="2"/>
  <c r="B102" i="2"/>
  <c r="W94" i="2"/>
  <c r="N94" i="2"/>
  <c r="D102" i="2"/>
  <c r="V94" i="2"/>
  <c r="B368" i="2"/>
  <c r="H102" i="2"/>
  <c r="G102" i="2"/>
  <c r="E102" i="2"/>
  <c r="R94" i="2"/>
  <c r="I98" i="2"/>
  <c r="F102" i="2"/>
  <c r="W92" i="2"/>
  <c r="N92" i="2"/>
  <c r="J92" i="2"/>
  <c r="B100" i="2"/>
  <c r="D100" i="2"/>
  <c r="V92" i="2"/>
  <c r="H100" i="2"/>
  <c r="G100" i="2"/>
  <c r="R83" i="2"/>
  <c r="C99" i="2"/>
  <c r="W91" i="2"/>
  <c r="J91" i="2"/>
  <c r="B99" i="2"/>
  <c r="N91" i="2"/>
  <c r="D99" i="2"/>
  <c r="H99" i="2"/>
  <c r="V91" i="2"/>
  <c r="G99" i="2"/>
  <c r="R92" i="2"/>
  <c r="E100" i="2"/>
  <c r="C101" i="2"/>
  <c r="B101" i="2"/>
  <c r="J93" i="2"/>
  <c r="W93" i="2"/>
  <c r="N93" i="2"/>
  <c r="D101" i="2"/>
  <c r="H101" i="2"/>
  <c r="V93" i="2"/>
  <c r="G101" i="2"/>
  <c r="I102" i="2"/>
  <c r="G98" i="2"/>
  <c r="C98" i="2"/>
  <c r="E99" i="2"/>
  <c r="R91" i="2"/>
  <c r="I100" i="2"/>
  <c r="F98" i="2"/>
  <c r="C100" i="2"/>
  <c r="T370" i="2"/>
  <c r="AF370" i="2" s="1"/>
  <c r="T371" i="2"/>
  <c r="AF371" i="2" s="1"/>
  <c r="K92" i="2"/>
  <c r="K94" i="2"/>
  <c r="K93" i="2"/>
  <c r="K91" i="2"/>
  <c r="K90" i="2"/>
  <c r="X94" i="2"/>
  <c r="X93" i="2"/>
  <c r="X91" i="2"/>
  <c r="B366" i="2"/>
  <c r="X92" i="2"/>
  <c r="M81" i="2"/>
  <c r="M78" i="2"/>
  <c r="M80" i="2"/>
  <c r="V25" i="2"/>
  <c r="G417" i="2"/>
  <c r="U25" i="2"/>
  <c r="H417" i="2"/>
  <c r="S25" i="2"/>
  <c r="C417" i="2"/>
  <c r="M79" i="2"/>
  <c r="T79" i="2"/>
  <c r="B365" i="2"/>
  <c r="C95" i="2"/>
  <c r="T81" i="2"/>
  <c r="B367" i="2"/>
  <c r="F95" i="2"/>
  <c r="G20" i="2"/>
  <c r="G11" i="2"/>
  <c r="T82" i="2"/>
  <c r="T78" i="2"/>
  <c r="T80" i="2"/>
  <c r="O20" i="2"/>
  <c r="P40" i="2" s="1"/>
  <c r="O91" i="2"/>
  <c r="S91" i="2"/>
  <c r="E95" i="2"/>
  <c r="S83" i="2"/>
  <c r="S93" i="2"/>
  <c r="S94" i="2"/>
  <c r="S90" i="2"/>
  <c r="O90" i="2"/>
  <c r="O93" i="2"/>
  <c r="O94" i="2"/>
  <c r="O92" i="2"/>
  <c r="S92" i="2"/>
  <c r="Y90" i="2"/>
  <c r="L83" i="2"/>
  <c r="AF383" i="2" l="1"/>
  <c r="AF384" i="2"/>
  <c r="AF382" i="2"/>
  <c r="K95" i="2"/>
  <c r="N421" i="2"/>
  <c r="P421" i="2"/>
  <c r="T421" i="2"/>
  <c r="V95" i="2"/>
  <c r="R421" i="2"/>
  <c r="Q421" i="2"/>
  <c r="J103" i="2"/>
  <c r="S421" i="2" s="1"/>
  <c r="O421" i="2"/>
  <c r="I103" i="2"/>
  <c r="H421" i="2" s="1"/>
  <c r="F103" i="2"/>
  <c r="G421" i="2" s="1"/>
  <c r="C103" i="2"/>
  <c r="D421" i="2" s="1"/>
  <c r="R95" i="2"/>
  <c r="E103" i="2"/>
  <c r="F421" i="2" s="1"/>
  <c r="W95" i="2"/>
  <c r="B103" i="2"/>
  <c r="N95" i="2"/>
  <c r="J95" i="2"/>
  <c r="D103" i="2"/>
  <c r="E421" i="2" s="1"/>
  <c r="G103" i="2"/>
  <c r="I421" i="2" s="1"/>
  <c r="H103" i="2"/>
  <c r="B370" i="2"/>
  <c r="H30" i="2"/>
  <c r="X95" i="2"/>
  <c r="T93" i="2"/>
  <c r="T92" i="2"/>
  <c r="T91" i="2"/>
  <c r="M83" i="2"/>
  <c r="P94" i="2"/>
  <c r="L90" i="2"/>
  <c r="P90" i="2"/>
  <c r="P93" i="2"/>
  <c r="P91" i="2"/>
  <c r="T94" i="2"/>
  <c r="L92" i="2"/>
  <c r="V369" i="2" s="1"/>
  <c r="L94" i="2"/>
  <c r="V371" i="2" s="1"/>
  <c r="L93" i="2"/>
  <c r="V370" i="2" s="1"/>
  <c r="T83" i="2"/>
  <c r="L91" i="2"/>
  <c r="V368" i="2" s="1"/>
  <c r="T90" i="2"/>
  <c r="P92" i="2"/>
  <c r="AE11" i="2"/>
  <c r="O373" i="2"/>
  <c r="Q373" i="2"/>
  <c r="P373" i="2"/>
  <c r="Y94" i="2"/>
  <c r="Y92" i="2"/>
  <c r="Y91" i="2"/>
  <c r="S95" i="2"/>
  <c r="O95" i="2"/>
  <c r="Y93" i="2"/>
  <c r="H31" i="2"/>
  <c r="C371" i="2" l="1"/>
  <c r="D371" i="2"/>
  <c r="E371" i="2"/>
  <c r="F371" i="2"/>
  <c r="B371" i="2"/>
  <c r="T373" i="2"/>
  <c r="AF373" i="2" s="1"/>
  <c r="M95" i="2"/>
  <c r="X374" i="2"/>
  <c r="W374" i="2"/>
  <c r="V374" i="2"/>
  <c r="T374" i="2"/>
  <c r="Q374" i="2"/>
  <c r="AB374" i="2"/>
  <c r="P374" i="2"/>
  <c r="AA374" i="2"/>
  <c r="AC374" i="2"/>
  <c r="O374" i="2"/>
  <c r="Z374" i="2"/>
  <c r="U374" i="2"/>
  <c r="AD374" i="2"/>
  <c r="Y374" i="2"/>
  <c r="C421" i="2"/>
  <c r="V367" i="2"/>
  <c r="L95" i="2"/>
  <c r="T95" i="2"/>
  <c r="P95" i="2"/>
  <c r="Y95" i="2"/>
  <c r="Q368" i="2"/>
  <c r="T368" i="2" l="1"/>
  <c r="AF368" i="2" s="1"/>
  <c r="AF386" i="2"/>
  <c r="AC95" i="2"/>
  <c r="AC94" i="2"/>
  <c r="V373" i="2"/>
  <c r="AF381" i="2" l="1"/>
</calcChain>
</file>

<file path=xl/sharedStrings.xml><?xml version="1.0" encoding="utf-8"?>
<sst xmlns="http://schemas.openxmlformats.org/spreadsheetml/2006/main" count="395" uniqueCount="158">
  <si>
    <t>Parallel ring trial</t>
  </si>
  <si>
    <t>Measured particle numbers (&gt; 10 µm for Raman measurements)</t>
  </si>
  <si>
    <t>P1</t>
  </si>
  <si>
    <t>Percentage of mean of all participants</t>
  </si>
  <si>
    <t>Mean of P1-3</t>
  </si>
  <si>
    <t>Percentage of median of all participants</t>
  </si>
  <si>
    <t>Polymer Type</t>
  </si>
  <si>
    <t>AVERAGE</t>
  </si>
  <si>
    <t>STDEV</t>
  </si>
  <si>
    <t>RSD</t>
  </si>
  <si>
    <t>MEDIAN</t>
  </si>
  <si>
    <t>PA</t>
  </si>
  <si>
    <t>PE</t>
  </si>
  <si>
    <t>PS</t>
  </si>
  <si>
    <t>PP</t>
  </si>
  <si>
    <t>PET</t>
  </si>
  <si>
    <t>Mean of polymer RSDs</t>
  </si>
  <si>
    <t>Total</t>
  </si>
  <si>
    <t>P2</t>
  </si>
  <si>
    <t>P3</t>
  </si>
  <si>
    <t>Summary of Total MP in parallel ILCs</t>
  </si>
  <si>
    <t>mean of P1-3</t>
  </si>
  <si>
    <t>stdev vof P1-3</t>
  </si>
  <si>
    <t>MEAN(P1,P2,P3)</t>
  </si>
  <si>
    <t>Immobilized serial ring trial</t>
  </si>
  <si>
    <t>S1  -  10 µm Si-filter</t>
  </si>
  <si>
    <t>Total particle numbers corrected for commonly measured area</t>
  </si>
  <si>
    <t>Mean post:</t>
  </si>
  <si>
    <t>Raman</t>
  </si>
  <si>
    <t>FTIR</t>
  </si>
  <si>
    <t>Pre-Post comparison</t>
  </si>
  <si>
    <t>%</t>
  </si>
  <si>
    <t>RMD</t>
  </si>
  <si>
    <t>min/max:</t>
  </si>
  <si>
    <t>Two-sided rel. dev. from pre-post-mean:</t>
  </si>
  <si>
    <t>Stability \w RSD:</t>
  </si>
  <si>
    <t>Stability \w RSD &amp; uncertainty:</t>
  </si>
  <si>
    <t>S3.1</t>
  </si>
  <si>
    <t>Pre-Post</t>
  </si>
  <si>
    <t>&gt;= 10 µm for Raman techniques</t>
  </si>
  <si>
    <t>S2.1</t>
  </si>
  <si>
    <t>S2.1 &gt;= 20 µm for Raman measurements</t>
  </si>
  <si>
    <t>Pre-Post evaluation</t>
  </si>
  <si>
    <t>&gt; 20 µm</t>
  </si>
  <si>
    <t>&gt; 10 µm</t>
  </si>
  <si>
    <t>S2.2</t>
  </si>
  <si>
    <t>S2.2 &gt;= 20 µm  for Raman measurements</t>
  </si>
  <si>
    <t>S2.3</t>
  </si>
  <si>
    <t>S2.3 &gt; 20 µm  for Raman measurements</t>
  </si>
  <si>
    <t>S2.4</t>
  </si>
  <si>
    <t>S2.4 &gt;= 20 µm  for Raman measurements</t>
  </si>
  <si>
    <t>S2 (ALL)</t>
  </si>
  <si>
    <t>S2 (ALL) &gt;= 20 µm  for Raman measurements</t>
  </si>
  <si>
    <t>S2.1-4 Replicate filter statistics</t>
  </si>
  <si>
    <t>Full filter statistics</t>
  </si>
  <si>
    <t>S2 (ALL)  &gt;= 10 µm  for Raman measurements</t>
  </si>
  <si>
    <t>FTIR (without F)</t>
  </si>
  <si>
    <t>min:</t>
  </si>
  <si>
    <t>max:</t>
  </si>
  <si>
    <t>Summary S2</t>
  </si>
  <si>
    <t>S2 (ALL) &gt;= 10 µm  for Raman measurements</t>
  </si>
  <si>
    <t>without F and H</t>
  </si>
  <si>
    <t>MEAN S2.1-4</t>
  </si>
  <si>
    <t>F</t>
  </si>
  <si>
    <t>MIN S2.1-4</t>
  </si>
  <si>
    <t>S1 (A)</t>
  </si>
  <si>
    <t>S3.2 (F)</t>
  </si>
  <si>
    <t>S3.1 (F)</t>
  </si>
  <si>
    <t xml:space="preserve">S2  (B) </t>
  </si>
  <si>
    <t>S2 (B) &gt; 20 µm *</t>
  </si>
  <si>
    <t>RSDplot</t>
  </si>
  <si>
    <t>MEANS</t>
  </si>
  <si>
    <t>(Replicate approach)</t>
  </si>
  <si>
    <t>P</t>
  </si>
  <si>
    <t>S1</t>
  </si>
  <si>
    <t>S3.2</t>
  </si>
  <si>
    <t>S3.2 (Raman)</t>
  </si>
  <si>
    <t>S3.2   (FTIR)</t>
  </si>
  <si>
    <t>S2</t>
  </si>
  <si>
    <t>S2 (Raman)</t>
  </si>
  <si>
    <t>S2     (FTIR)</t>
  </si>
  <si>
    <t>P1 - P3 (mean)</t>
  </si>
  <si>
    <t>S3</t>
  </si>
  <si>
    <t>S3 (Raman)</t>
  </si>
  <si>
    <t>S3     (FTIR)</t>
  </si>
  <si>
    <t>RMD spread plots</t>
  </si>
  <si>
    <t>P (mean)</t>
  </si>
  <si>
    <t>S2 (mean)</t>
  </si>
  <si>
    <t>S3 (mean)</t>
  </si>
  <si>
    <t xml:space="preserve">
</t>
  </si>
  <si>
    <t>Technique</t>
  </si>
  <si>
    <t>Instrument</t>
  </si>
  <si>
    <t>Measurement parameters</t>
  </si>
  <si>
    <t>Software</t>
  </si>
  <si>
    <t>Analysed
samples</t>
  </si>
  <si>
    <t>Participant</t>
  </si>
  <si>
    <t>A</t>
  </si>
  <si>
    <t>Raman microscopy</t>
  </si>
  <si>
    <t>WITec
alpha300R</t>
  </si>
  <si>
    <t>20 x objective,
532 nm, 10 mW,
10 x 0.5 s acquisitions</t>
  </si>
  <si>
    <r>
      <t>Gepard_x0007__x0003_</t>
    </r>
    <r>
      <rPr>
        <vertAlign val="superscript"/>
        <sz val="9"/>
        <color rgb="FF000000"/>
        <rFont val="Liberation Sans"/>
        <charset val="1"/>
      </rPr>
      <t>31</t>
    </r>
    <r>
      <rPr>
        <sz val="9"/>
        <color rgb="FF000000"/>
        <rFont val="Liberation Sans"/>
        <charset val="1"/>
      </rPr>
      <t>_x0008_</t>
    </r>
  </si>
  <si>
    <t>all</t>
  </si>
  <si>
    <t>B</t>
  </si>
  <si>
    <r>
      <t>Witec ParticleScout + Gepard_x0007__x0003_</t>
    </r>
    <r>
      <rPr>
        <vertAlign val="superscript"/>
        <sz val="9"/>
        <color rgb="FF000000"/>
        <rFont val="Liberation Sans"/>
        <charset val="1"/>
      </rPr>
      <t>31</t>
    </r>
    <r>
      <rPr>
        <sz val="9"/>
        <color rgb="FF000000"/>
        <rFont val="Liberation Sans"/>
        <charset val="1"/>
      </rPr>
      <t>_x0008_</t>
    </r>
  </si>
  <si>
    <t>S1, S2, S3</t>
  </si>
  <si>
    <t>C</t>
  </si>
  <si>
    <r>
      <t>Gepard_x0007__x0003_</t>
    </r>
    <r>
      <rPr>
        <vertAlign val="superscript"/>
        <sz val="9"/>
        <color rgb="FF000000"/>
        <rFont val="Liberation Sans"/>
        <charset val="1"/>
      </rPr>
      <t>31</t>
    </r>
    <r>
      <rPr>
        <sz val="9"/>
        <color rgb="FF000000"/>
        <rFont val="Liberation Sans"/>
        <charset val="1"/>
      </rPr>
      <t>_x0008_
+ ML-prototype Raman</t>
    </r>
    <r>
      <rPr>
        <vertAlign val="superscript"/>
        <sz val="9"/>
        <color rgb="FF000000"/>
        <rFont val="Liberation Sans"/>
        <charset val="1"/>
      </rPr>
      <t>*</t>
    </r>
  </si>
  <si>
    <t>D</t>
  </si>
  <si>
    <t>MicroFTIR imaging</t>
  </si>
  <si>
    <t>Perkin Elmer Spotlight400</t>
  </si>
  <si>
    <r>
      <t>Transmission,
IR range 4000-650,
8 cm</t>
    </r>
    <r>
      <rPr>
        <sz val="9"/>
        <color rgb="FF000000"/>
        <rFont val="Cambria Math"/>
        <charset val="1"/>
      </rPr>
      <t>⁻</t>
    </r>
    <r>
      <rPr>
        <sz val="9"/>
        <color rgb="FF000000"/>
        <rFont val="Liberation Sans"/>
        <charset val="1"/>
      </rPr>
      <t>¹ resolution,
4 scans / pixel (6.25 µm)</t>
    </r>
  </si>
  <si>
    <r>
      <t>ML-prototype FTIR</t>
    </r>
    <r>
      <rPr>
        <vertAlign val="superscript"/>
        <sz val="9"/>
        <color rgb="FF000000"/>
        <rFont val="Liberation Sans"/>
        <charset val="1"/>
      </rPr>
      <t>*</t>
    </r>
  </si>
  <si>
    <t>E</t>
  </si>
  <si>
    <t>Bruker Lumos II</t>
  </si>
  <si>
    <t>Transmission,
IR range 3600-1250, 8 cm⁻¹ resolution,
2 scans / pixel (5.7 µm)</t>
  </si>
  <si>
    <r>
      <t>Bruker Opus v7.5 + BayreuthMicroplasticsFinder_x0007__x0003_</t>
    </r>
    <r>
      <rPr>
        <vertAlign val="superscript"/>
        <sz val="9"/>
        <color rgb="FF000000"/>
        <rFont val="Liberation Sans"/>
        <charset val="1"/>
      </rPr>
      <t>32</t>
    </r>
    <r>
      <rPr>
        <sz val="9"/>
        <color rgb="FF000000"/>
        <rFont val="Liberation Sans"/>
        <charset val="1"/>
      </rPr>
      <t>_x0008_</t>
    </r>
  </si>
  <si>
    <t>P1, P2, P3, S2, S3</t>
  </si>
  <si>
    <t>G</t>
  </si>
  <si>
    <t>Renishaw
inVia
Qontor</t>
  </si>
  <si>
    <t>20 x objective, 633 nm,
50% power,
7 x 0.5 s acquisitions</t>
  </si>
  <si>
    <t>H</t>
  </si>
  <si>
    <t>LDIR imaging</t>
  </si>
  <si>
    <t>Agilent 8700LDIR</t>
  </si>
  <si>
    <r>
      <t>Quantum-cascade laser IR source, IR range 1800-975, 8 cm</t>
    </r>
    <r>
      <rPr>
        <sz val="9"/>
        <color rgb="FF000000"/>
        <rFont val="Cambria Math"/>
        <charset val="1"/>
      </rPr>
      <t>⁻</t>
    </r>
    <r>
      <rPr>
        <sz val="9"/>
        <color rgb="FF000000"/>
        <rFont val="Liberation Sans"/>
        <charset val="1"/>
      </rPr>
      <t>¹ resolution,
1 scans / particle</t>
    </r>
  </si>
  <si>
    <t>Agilent Clarity software v1.5</t>
  </si>
  <si>
    <t>Intra-analytical measurement uncertainty:</t>
  </si>
  <si>
    <t>(F) dev. from max</t>
  </si>
  <si>
    <t>mean of polymer RSDs</t>
  </si>
  <si>
    <t>S3.1 disqualified due to insufficient stability</t>
  </si>
  <si>
    <t xml:space="preserve">S3.2 </t>
  </si>
  <si>
    <t>Particle numbers &gt;20 µm had to be used because the host participant</t>
  </si>
  <si>
    <t>of S2 received a software upgrade between pre and post (see paper)</t>
  </si>
  <si>
    <t>Sample S2  -  1 µm Si-filter with four sub-areas S2.1 - S2.4</t>
  </si>
  <si>
    <t>S3  (Alumina filter results combined)</t>
  </si>
  <si>
    <t>S3  -  Alumina filters</t>
  </si>
  <si>
    <t>ALL</t>
  </si>
  <si>
    <t>S2.1-4 Replicate filter statistics (RSDs)</t>
  </si>
  <si>
    <t>Pre-Post comparison / Evaluation of immobilisation of particles</t>
  </si>
  <si>
    <t>RSD summary plot</t>
  </si>
  <si>
    <t>In the following participant F has been excluded due to limited compatibility of their ML-Purency spectral classification tool to 10 µm Si filters</t>
  </si>
  <si>
    <t xml:space="preserve">Level for dashed line  --&gt; </t>
  </si>
  <si>
    <t>Perc. Change Pre post</t>
  </si>
  <si>
    <t>Average of %change of Total MP (of accepted ILCs)</t>
  </si>
  <si>
    <t>MIN (for negative whiskers)</t>
  </si>
  <si>
    <t>MAX (for positive whiskers)</t>
  </si>
  <si>
    <t>Reduction of particle numbers beyond commonly measured area (manually determined by overlay of visual particle masks of participants)</t>
  </si>
  <si>
    <t>RMaxD</t>
  </si>
  <si>
    <t>(particles beyond common area already subtracted)</t>
  </si>
  <si>
    <t>RSD level parallel ILCs</t>
  </si>
  <si>
    <t>RSD level serial ILC (Si 10µm)</t>
  </si>
  <si>
    <t>(alternatively display results relative to the max instead of the mean)</t>
  </si>
  <si>
    <t>Only for reference: "full filter approach" not applicable for P1-P3 (using "replicate approach" instead).</t>
  </si>
  <si>
    <t>Sample</t>
  </si>
  <si>
    <t>Polymer</t>
  </si>
  <si>
    <t>MP_count</t>
  </si>
  <si>
    <t>&gt;= 10 µm for Raman measurements</t>
  </si>
  <si>
    <t>Summary</t>
  </si>
  <si>
    <t>&gt;= 10 µm  for Raman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</si>
</sst>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%"/>
    <numFmt numFmtId="165" formatCode="0.0000"/>
    <numFmt numFmtId="166" formatCode="0.000%"/>
  </numFmts>
  <fonts count="5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u/>
      <sz val="14"/>
      <color rgb="FF000000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color rgb="FF80808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theme="0" tint="-0.499984740745262"/>
      <name val="Calibri"/>
      <family val="2"/>
      <charset val="1"/>
    </font>
    <font>
      <sz val="11"/>
      <color theme="0" tint="-0.499984740745262"/>
      <name val="Calibri"/>
      <family val="2"/>
      <charset val="1"/>
    </font>
    <font>
      <b/>
      <sz val="11"/>
      <color theme="0" tint="-0.499984740745262"/>
      <name val="Calibri"/>
      <family val="2"/>
    </font>
    <font>
      <sz val="11"/>
      <color theme="0" tint="-0.499984740745262"/>
      <name val="Calibri"/>
      <family val="2"/>
    </font>
    <font>
      <b/>
      <u/>
      <sz val="11"/>
      <color rgb="FF000000"/>
      <name val="Calibri"/>
      <family val="2"/>
    </font>
    <font>
      <b/>
      <u/>
      <sz val="16"/>
      <color rgb="FF000000"/>
      <name val="Calibri"/>
      <family val="2"/>
      <charset val="1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2"/>
      <color rgb="FFFF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u/>
      <sz val="18"/>
      <color rgb="FF000000"/>
      <name val="Calibri"/>
      <family val="2"/>
      <charset val="1"/>
    </font>
    <font>
      <b/>
      <sz val="14"/>
      <color rgb="FF000000"/>
      <name val="Calibri"/>
      <family val="2"/>
    </font>
    <font>
      <sz val="11"/>
      <color theme="2" tint="-9.9978637043366805E-2"/>
      <name val="Calibri"/>
      <family val="2"/>
    </font>
    <font>
      <sz val="8"/>
      <name val="Calibri"/>
      <family val="2"/>
      <charset val="1"/>
    </font>
    <font>
      <b/>
      <sz val="11"/>
      <color theme="2"/>
      <name val="Calibri"/>
      <family val="2"/>
      <charset val="1"/>
    </font>
    <font>
      <sz val="11"/>
      <color theme="2"/>
      <name val="Calibri"/>
      <family val="2"/>
      <charset val="1"/>
    </font>
    <font>
      <sz val="11"/>
      <color theme="0" tint="-0.249977111117893"/>
      <name val="Calibri"/>
      <family val="2"/>
    </font>
    <font>
      <b/>
      <sz val="11"/>
      <color theme="0" tint="-0.249977111117893"/>
      <name val="Calibri"/>
      <family val="2"/>
    </font>
    <font>
      <b/>
      <sz val="11"/>
      <color theme="2" tint="-0.249977111117893"/>
      <name val="Calibri"/>
      <family val="2"/>
    </font>
    <font>
      <sz val="11"/>
      <color theme="2" tint="-0.249977111117893"/>
      <name val="Calibri"/>
      <family val="2"/>
    </font>
    <font>
      <sz val="11"/>
      <color theme="2" tint="-9.9978637043366805E-2"/>
      <name val="Calibri"/>
      <family val="2"/>
      <charset val="1"/>
    </font>
    <font>
      <b/>
      <sz val="11"/>
      <color theme="2" tint="-9.9978637043366805E-2"/>
      <name val="Calibri"/>
      <family val="2"/>
      <charset val="1"/>
    </font>
    <font>
      <b/>
      <sz val="11"/>
      <color theme="9" tint="-0.499984740745262"/>
      <name val="Calibri"/>
      <family val="2"/>
    </font>
    <font>
      <b/>
      <sz val="11"/>
      <color theme="0" tint="-0.34998626667073579"/>
      <name val="Calibri"/>
      <family val="2"/>
      <charset val="1"/>
    </font>
    <font>
      <sz val="11"/>
      <color theme="0" tint="-0.34998626667073579"/>
      <name val="Calibri"/>
      <family val="2"/>
      <charset val="1"/>
    </font>
    <font>
      <sz val="11"/>
      <color theme="0" tint="-0.34998626667073579"/>
      <name val="Calibri"/>
      <family val="2"/>
    </font>
    <font>
      <b/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3"/>
      <color theme="0" tint="-0.499984740745262"/>
      <name val="Calibri"/>
      <family val="2"/>
    </font>
    <font>
      <sz val="11"/>
      <color rgb="FFFFFF00"/>
      <name val="Calibri"/>
      <family val="2"/>
      <charset val="1"/>
    </font>
    <font>
      <strike/>
      <sz val="11"/>
      <name val="Calibri"/>
      <family val="2"/>
    </font>
    <font>
      <b/>
      <u/>
      <sz val="28"/>
      <color rgb="FF000000"/>
      <name val="Calibri"/>
      <family val="2"/>
      <charset val="1"/>
    </font>
    <font>
      <b/>
      <u/>
      <sz val="24"/>
      <color rgb="FF000000"/>
      <name val="Calibri"/>
      <family val="2"/>
    </font>
    <font>
      <b/>
      <u/>
      <sz val="28"/>
      <color rgb="FF000000"/>
      <name val="Calibri"/>
      <family val="2"/>
    </font>
    <font>
      <sz val="28"/>
      <color rgb="FFFF0000"/>
      <name val="Calibri"/>
      <family val="2"/>
    </font>
    <font>
      <sz val="11"/>
      <color rgb="FFCFCECE"/>
      <name val="Calibri"/>
      <family val="2"/>
    </font>
    <font>
      <b/>
      <sz val="10"/>
      <color theme="0" tint="-0.499984740745262"/>
      <name val="Calibri"/>
      <family val="2"/>
    </font>
    <font>
      <b/>
      <sz val="10"/>
      <name val="Calibri"/>
      <family val="2"/>
    </font>
    <font>
      <b/>
      <sz val="9"/>
      <color rgb="FF000000"/>
      <name val="Liberation Sans"/>
      <charset val="1"/>
    </font>
    <font>
      <sz val="9"/>
      <color rgb="FF000000"/>
      <name val="Liberation Sans"/>
      <charset val="1"/>
    </font>
    <font>
      <vertAlign val="superscript"/>
      <sz val="9"/>
      <color rgb="FF000000"/>
      <name val="Liberation Sans"/>
      <charset val="1"/>
    </font>
    <font>
      <sz val="9"/>
      <color rgb="FF000000"/>
      <name val="Cambria Math"/>
      <charset val="1"/>
    </font>
    <font>
      <b/>
      <sz val="12"/>
      <name val="Calibri"/>
      <family val="2"/>
    </font>
    <font>
      <b/>
      <sz val="9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dotted">
        <color rgb="FF000000"/>
      </right>
      <top style="thin">
        <color rgb="FF000000"/>
      </top>
      <bottom/>
      <diagonal/>
    </border>
    <border>
      <left/>
      <right style="dotted">
        <color rgb="FF000000"/>
      </right>
      <top/>
      <bottom/>
      <diagonal/>
    </border>
    <border>
      <left/>
      <right style="dotted">
        <color rgb="FF000000"/>
      </right>
      <top/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/>
      <top style="thin">
        <color rgb="FF000000"/>
      </top>
      <bottom style="dotted">
        <color rgb="FF000000"/>
      </bottom>
      <diagonal/>
    </border>
    <border>
      <left style="dotted">
        <color rgb="FF000000"/>
      </left>
      <right/>
      <top style="thin">
        <color rgb="FF000000"/>
      </top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tted">
        <color rgb="FF000000"/>
      </left>
      <right/>
      <top/>
      <bottom style="thin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9" fontId="38" fillId="0" borderId="0" applyFont="0" applyFill="0" applyBorder="0" applyAlignment="0" applyProtection="0"/>
  </cellStyleXfs>
  <cellXfs count="396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1" fillId="0" borderId="8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7" xfId="0" applyBorder="1"/>
    <xf numFmtId="0" fontId="10" fillId="0" borderId="0" xfId="0" applyFont="1"/>
    <xf numFmtId="0" fontId="6" fillId="0" borderId="1" xfId="0" applyFont="1" applyBorder="1"/>
    <xf numFmtId="0" fontId="8" fillId="0" borderId="0" xfId="0" applyFont="1"/>
    <xf numFmtId="0" fontId="1" fillId="0" borderId="0" xfId="0" applyFont="1" applyAlignment="1">
      <alignment wrapText="1"/>
    </xf>
    <xf numFmtId="0" fontId="12" fillId="0" borderId="0" xfId="0" applyFont="1"/>
    <xf numFmtId="0" fontId="5" fillId="0" borderId="0" xfId="0" applyFont="1" applyAlignment="1">
      <alignment wrapText="1"/>
    </xf>
    <xf numFmtId="0" fontId="13" fillId="0" borderId="0" xfId="0" applyFont="1"/>
    <xf numFmtId="0" fontId="2" fillId="0" borderId="0" xfId="0" applyFont="1"/>
    <xf numFmtId="0" fontId="5" fillId="0" borderId="1" xfId="0" applyFont="1" applyBorder="1" applyAlignment="1">
      <alignment wrapText="1"/>
    </xf>
    <xf numFmtId="0" fontId="6" fillId="0" borderId="0" xfId="0" applyFont="1"/>
    <xf numFmtId="0" fontId="15" fillId="0" borderId="0" xfId="0" applyFont="1"/>
    <xf numFmtId="0" fontId="17" fillId="0" borderId="0" xfId="0" applyFont="1"/>
    <xf numFmtId="2" fontId="0" fillId="0" borderId="0" xfId="0" applyNumberFormat="1"/>
    <xf numFmtId="2" fontId="8" fillId="0" borderId="0" xfId="0" applyNumberFormat="1" applyFont="1"/>
    <xf numFmtId="0" fontId="5" fillId="0" borderId="7" xfId="0" applyFont="1" applyBorder="1"/>
    <xf numFmtId="2" fontId="1" fillId="0" borderId="0" xfId="0" applyNumberFormat="1" applyFont="1" applyAlignment="1">
      <alignment wrapText="1"/>
    </xf>
    <xf numFmtId="0" fontId="19" fillId="0" borderId="0" xfId="0" applyFont="1" applyAlignment="1">
      <alignment wrapText="1"/>
    </xf>
    <xf numFmtId="2" fontId="20" fillId="0" borderId="0" xfId="0" applyNumberFormat="1" applyFont="1"/>
    <xf numFmtId="0" fontId="20" fillId="0" borderId="0" xfId="0" applyFont="1"/>
    <xf numFmtId="0" fontId="19" fillId="0" borderId="0" xfId="0" applyFont="1"/>
    <xf numFmtId="0" fontId="14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1" fontId="0" fillId="0" borderId="0" xfId="0" applyNumberFormat="1"/>
    <xf numFmtId="1" fontId="8" fillId="0" borderId="0" xfId="0" applyNumberFormat="1" applyFont="1"/>
    <xf numFmtId="0" fontId="26" fillId="0" borderId="0" xfId="0" applyFont="1"/>
    <xf numFmtId="2" fontId="28" fillId="0" borderId="0" xfId="0" applyNumberFormat="1" applyFont="1" applyAlignment="1">
      <alignment wrapText="1"/>
    </xf>
    <xf numFmtId="0" fontId="27" fillId="0" borderId="0" xfId="0" applyFont="1"/>
    <xf numFmtId="2" fontId="27" fillId="0" borderId="0" xfId="0" applyNumberFormat="1" applyFont="1"/>
    <xf numFmtId="0" fontId="28" fillId="0" borderId="0" xfId="0" applyFont="1"/>
    <xf numFmtId="2" fontId="28" fillId="0" borderId="0" xfId="0" applyNumberFormat="1" applyFont="1"/>
    <xf numFmtId="0" fontId="30" fillId="0" borderId="0" xfId="0" applyFont="1"/>
    <xf numFmtId="1" fontId="29" fillId="0" borderId="0" xfId="0" applyNumberFormat="1" applyFont="1"/>
    <xf numFmtId="0" fontId="0" fillId="0" borderId="0" xfId="0" applyAlignment="1">
      <alignment wrapText="1"/>
    </xf>
    <xf numFmtId="0" fontId="5" fillId="0" borderId="0" xfId="0" applyFont="1"/>
    <xf numFmtId="0" fontId="25" fillId="0" borderId="0" xfId="0" applyFont="1"/>
    <xf numFmtId="0" fontId="32" fillId="0" borderId="0" xfId="0" applyFont="1"/>
    <xf numFmtId="0" fontId="31" fillId="0" borderId="0" xfId="0" applyFont="1"/>
    <xf numFmtId="0" fontId="6" fillId="0" borderId="2" xfId="0" applyFont="1" applyBorder="1"/>
    <xf numFmtId="0" fontId="6" fillId="0" borderId="4" xfId="0" applyFont="1" applyBorder="1"/>
    <xf numFmtId="0" fontId="20" fillId="0" borderId="1" xfId="0" applyFont="1" applyBorder="1"/>
    <xf numFmtId="9" fontId="0" fillId="0" borderId="0" xfId="0" applyNumberFormat="1"/>
    <xf numFmtId="0" fontId="0" fillId="0" borderId="0" xfId="0" applyAlignment="1">
      <alignment horizontal="left" vertical="center" wrapText="1"/>
    </xf>
    <xf numFmtId="0" fontId="18" fillId="0" borderId="0" xfId="0" applyFont="1"/>
    <xf numFmtId="0" fontId="3" fillId="0" borderId="0" xfId="0" applyFont="1"/>
    <xf numFmtId="0" fontId="35" fillId="0" borderId="0" xfId="0" applyFont="1"/>
    <xf numFmtId="0" fontId="11" fillId="0" borderId="0" xfId="0" applyFont="1"/>
    <xf numFmtId="1" fontId="19" fillId="0" borderId="0" xfId="0" applyNumberFormat="1" applyFont="1"/>
    <xf numFmtId="0" fontId="34" fillId="0" borderId="0" xfId="0" applyFont="1"/>
    <xf numFmtId="0" fontId="36" fillId="0" borderId="0" xfId="0" applyFont="1"/>
    <xf numFmtId="0" fontId="37" fillId="0" borderId="0" xfId="0" applyFont="1"/>
    <xf numFmtId="0" fontId="33" fillId="0" borderId="0" xfId="0" applyFont="1" applyAlignment="1">
      <alignment wrapText="1"/>
    </xf>
    <xf numFmtId="0" fontId="0" fillId="0" borderId="0" xfId="0" applyAlignment="1">
      <alignment horizontal="left" wrapText="1" indent="1"/>
    </xf>
    <xf numFmtId="0" fontId="9" fillId="0" borderId="0" xfId="0" applyFont="1"/>
    <xf numFmtId="0" fontId="9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8" xfId="0" applyFont="1" applyBorder="1"/>
    <xf numFmtId="0" fontId="6" fillId="0" borderId="3" xfId="0" applyFont="1" applyBorder="1"/>
    <xf numFmtId="0" fontId="6" fillId="0" borderId="5" xfId="0" applyFont="1" applyBorder="1"/>
    <xf numFmtId="0" fontId="12" fillId="0" borderId="2" xfId="0" applyFont="1" applyBorder="1"/>
    <xf numFmtId="0" fontId="11" fillId="0" borderId="0" xfId="0" applyFont="1" applyAlignment="1">
      <alignment wrapText="1"/>
    </xf>
    <xf numFmtId="1" fontId="12" fillId="0" borderId="0" xfId="0" applyNumberFormat="1" applyFont="1" applyAlignment="1">
      <alignment horizontal="right"/>
    </xf>
    <xf numFmtId="0" fontId="8" fillId="2" borderId="0" xfId="0" applyFont="1" applyFill="1"/>
    <xf numFmtId="0" fontId="0" fillId="2" borderId="0" xfId="0" applyFill="1"/>
    <xf numFmtId="9" fontId="0" fillId="2" borderId="0" xfId="0" applyNumberFormat="1" applyFill="1"/>
    <xf numFmtId="0" fontId="5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20" fillId="2" borderId="0" xfId="0" applyFont="1" applyFill="1"/>
    <xf numFmtId="0" fontId="0" fillId="2" borderId="0" xfId="0" applyFill="1" applyAlignment="1">
      <alignment horizontal="right"/>
    </xf>
    <xf numFmtId="0" fontId="18" fillId="2" borderId="0" xfId="0" applyFont="1" applyFill="1" applyAlignment="1">
      <alignment horizontal="right" wrapText="1"/>
    </xf>
    <xf numFmtId="1" fontId="0" fillId="2" borderId="0" xfId="0" applyNumberFormat="1" applyFill="1" applyAlignment="1">
      <alignment horizontal="right"/>
    </xf>
    <xf numFmtId="0" fontId="1" fillId="2" borderId="0" xfId="0" applyFont="1" applyFill="1"/>
    <xf numFmtId="0" fontId="19" fillId="2" borderId="0" xfId="0" applyFont="1" applyFill="1"/>
    <xf numFmtId="0" fontId="19" fillId="2" borderId="0" xfId="0" applyFont="1" applyFill="1" applyAlignment="1">
      <alignment horizontal="right"/>
    </xf>
    <xf numFmtId="0" fontId="8" fillId="2" borderId="0" xfId="0" applyFont="1" applyFill="1" applyAlignment="1">
      <alignment horizontal="right" wrapText="1"/>
    </xf>
    <xf numFmtId="1" fontId="8" fillId="2" borderId="0" xfId="0" applyNumberFormat="1" applyFont="1" applyFill="1" applyAlignment="1">
      <alignment horizontal="right"/>
    </xf>
    <xf numFmtId="0" fontId="0" fillId="3" borderId="0" xfId="0" applyFill="1"/>
    <xf numFmtId="0" fontId="8" fillId="2" borderId="0" xfId="0" applyFont="1" applyFill="1" applyAlignment="1">
      <alignment wrapText="1"/>
    </xf>
    <xf numFmtId="0" fontId="1" fillId="0" borderId="9" xfId="0" applyFont="1" applyBorder="1"/>
    <xf numFmtId="0" fontId="1" fillId="0" borderId="7" xfId="0" applyFont="1" applyBorder="1"/>
    <xf numFmtId="0" fontId="1" fillId="0" borderId="11" xfId="0" applyFont="1" applyBorder="1"/>
    <xf numFmtId="1" fontId="35" fillId="0" borderId="0" xfId="0" applyNumberFormat="1" applyFont="1"/>
    <xf numFmtId="1" fontId="11" fillId="0" borderId="0" xfId="0" applyNumberFormat="1" applyFont="1"/>
    <xf numFmtId="0" fontId="1" fillId="0" borderId="0" xfId="0" applyFont="1" applyAlignment="1">
      <alignment horizontal="left" wrapText="1"/>
    </xf>
    <xf numFmtId="0" fontId="19" fillId="0" borderId="7" xfId="0" applyFont="1" applyBorder="1"/>
    <xf numFmtId="0" fontId="18" fillId="0" borderId="1" xfId="0" applyFont="1" applyBorder="1"/>
    <xf numFmtId="0" fontId="5" fillId="0" borderId="6" xfId="0" applyFont="1" applyBorder="1"/>
    <xf numFmtId="0" fontId="20" fillId="0" borderId="2" xfId="0" applyFont="1" applyBorder="1"/>
    <xf numFmtId="0" fontId="20" fillId="0" borderId="4" xfId="0" applyFont="1" applyBorder="1"/>
    <xf numFmtId="0" fontId="20" fillId="0" borderId="3" xfId="0" applyFont="1" applyBorder="1"/>
    <xf numFmtId="0" fontId="20" fillId="0" borderId="5" xfId="0" applyFont="1" applyBorder="1"/>
    <xf numFmtId="1" fontId="0" fillId="0" borderId="2" xfId="0" applyNumberFormat="1" applyBorder="1"/>
    <xf numFmtId="1" fontId="0" fillId="0" borderId="1" xfId="0" applyNumberFormat="1" applyBorder="1"/>
    <xf numFmtId="1" fontId="0" fillId="0" borderId="3" xfId="0" applyNumberFormat="1" applyBorder="1"/>
    <xf numFmtId="1" fontId="0" fillId="0" borderId="4" xfId="0" applyNumberFormat="1" applyBorder="1"/>
    <xf numFmtId="1" fontId="0" fillId="0" borderId="5" xfId="0" applyNumberFormat="1" applyBorder="1"/>
    <xf numFmtId="0" fontId="18" fillId="2" borderId="0" xfId="0" applyFont="1" applyFill="1"/>
    <xf numFmtId="1" fontId="0" fillId="2" borderId="0" xfId="0" applyNumberFormat="1" applyFill="1"/>
    <xf numFmtId="0" fontId="1" fillId="2" borderId="0" xfId="0" applyFont="1" applyFill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8" fillId="3" borderId="0" xfId="0" applyFont="1" applyFill="1"/>
    <xf numFmtId="0" fontId="1" fillId="3" borderId="0" xfId="0" applyFont="1" applyFill="1" applyAlignment="1">
      <alignment horizontal="right"/>
    </xf>
    <xf numFmtId="1" fontId="0" fillId="3" borderId="0" xfId="0" applyNumberFormat="1" applyFill="1" applyAlignment="1">
      <alignment horizontal="right"/>
    </xf>
    <xf numFmtId="2" fontId="12" fillId="0" borderId="0" xfId="0" applyNumberFormat="1" applyFont="1"/>
    <xf numFmtId="0" fontId="39" fillId="0" borderId="0" xfId="0" applyFont="1"/>
    <xf numFmtId="0" fontId="8" fillId="4" borderId="0" xfId="0" applyFont="1" applyFill="1"/>
    <xf numFmtId="0" fontId="0" fillId="4" borderId="0" xfId="0" applyFill="1"/>
    <xf numFmtId="0" fontId="1" fillId="4" borderId="0" xfId="0" applyFont="1" applyFill="1" applyAlignment="1">
      <alignment horizontal="right" wrapText="1"/>
    </xf>
    <xf numFmtId="1" fontId="0" fillId="4" borderId="0" xfId="0" applyNumberFormat="1" applyFill="1"/>
    <xf numFmtId="1" fontId="0" fillId="4" borderId="0" xfId="0" applyNumberFormat="1" applyFill="1" applyAlignment="1">
      <alignment horizontal="right"/>
    </xf>
    <xf numFmtId="0" fontId="19" fillId="4" borderId="0" xfId="0" applyFont="1" applyFill="1" applyAlignment="1">
      <alignment horizontal="center"/>
    </xf>
    <xf numFmtId="1" fontId="0" fillId="0" borderId="7" xfId="0" applyNumberFormat="1" applyBorder="1"/>
    <xf numFmtId="1" fontId="0" fillId="0" borderId="8" xfId="0" applyNumberFormat="1" applyBorder="1"/>
    <xf numFmtId="1" fontId="0" fillId="0" borderId="6" xfId="0" applyNumberFormat="1" applyBorder="1"/>
    <xf numFmtId="0" fontId="0" fillId="0" borderId="0" xfId="0" applyAlignment="1">
      <alignment horizontal="right" wrapText="1"/>
    </xf>
    <xf numFmtId="2" fontId="0" fillId="0" borderId="0" xfId="0" applyNumberFormat="1" applyAlignment="1">
      <alignment wrapText="1"/>
    </xf>
    <xf numFmtId="0" fontId="0" fillId="3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right" wrapText="1"/>
    </xf>
    <xf numFmtId="9" fontId="8" fillId="0" borderId="0" xfId="0" applyNumberFormat="1" applyFont="1"/>
    <xf numFmtId="1" fontId="8" fillId="3" borderId="0" xfId="0" applyNumberFormat="1" applyFont="1" applyFill="1" applyAlignment="1">
      <alignment horizontal="right"/>
    </xf>
    <xf numFmtId="0" fontId="16" fillId="0" borderId="0" xfId="0" applyFont="1"/>
    <xf numFmtId="9" fontId="0" fillId="2" borderId="0" xfId="3" applyFont="1" applyFill="1" applyBorder="1"/>
    <xf numFmtId="9" fontId="0" fillId="3" borderId="0" xfId="3" applyFont="1" applyFill="1" applyBorder="1"/>
    <xf numFmtId="9" fontId="8" fillId="3" borderId="0" xfId="3" applyFont="1" applyFill="1" applyBorder="1"/>
    <xf numFmtId="9" fontId="0" fillId="4" borderId="0" xfId="3" applyFont="1" applyFill="1" applyBorder="1"/>
    <xf numFmtId="9" fontId="0" fillId="0" borderId="0" xfId="3" applyFont="1" applyFill="1" applyBorder="1"/>
    <xf numFmtId="9" fontId="0" fillId="0" borderId="0" xfId="3" applyFont="1" applyBorder="1"/>
    <xf numFmtId="9" fontId="8" fillId="2" borderId="0" xfId="3" applyFont="1" applyFill="1" applyBorder="1"/>
    <xf numFmtId="9" fontId="8" fillId="0" borderId="0" xfId="3" applyFont="1" applyBorder="1"/>
    <xf numFmtId="9" fontId="8" fillId="0" borderId="0" xfId="3" applyFont="1" applyFill="1" applyBorder="1"/>
    <xf numFmtId="9" fontId="0" fillId="0" borderId="0" xfId="3" applyFont="1"/>
    <xf numFmtId="9" fontId="8" fillId="0" borderId="0" xfId="3" applyFont="1"/>
    <xf numFmtId="0" fontId="12" fillId="0" borderId="2" xfId="0" applyFont="1" applyBorder="1" applyAlignment="1">
      <alignment wrapText="1"/>
    </xf>
    <xf numFmtId="9" fontId="0" fillId="0" borderId="0" xfId="3" applyFont="1" applyFill="1"/>
    <xf numFmtId="0" fontId="12" fillId="0" borderId="0" xfId="0" applyFont="1" applyAlignment="1">
      <alignment wrapText="1"/>
    </xf>
    <xf numFmtId="1" fontId="8" fillId="5" borderId="0" xfId="0" applyNumberFormat="1" applyFont="1" applyFill="1" applyAlignment="1">
      <alignment horizontal="right"/>
    </xf>
    <xf numFmtId="9" fontId="8" fillId="5" borderId="0" xfId="3" applyFont="1" applyFill="1" applyBorder="1"/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right"/>
    </xf>
    <xf numFmtId="1" fontId="10" fillId="0" borderId="0" xfId="0" applyNumberFormat="1" applyFont="1" applyAlignment="1">
      <alignment horizontal="right"/>
    </xf>
    <xf numFmtId="9" fontId="10" fillId="0" borderId="0" xfId="3" applyFont="1" applyFill="1" applyBorder="1"/>
    <xf numFmtId="0" fontId="10" fillId="0" borderId="0" xfId="0" applyFont="1" applyAlignment="1">
      <alignment horizontal="left"/>
    </xf>
    <xf numFmtId="0" fontId="11" fillId="0" borderId="1" xfId="0" applyFont="1" applyBorder="1" applyAlignment="1">
      <alignment wrapText="1"/>
    </xf>
    <xf numFmtId="0" fontId="12" fillId="0" borderId="4" xfId="0" applyFont="1" applyBorder="1"/>
    <xf numFmtId="0" fontId="12" fillId="0" borderId="1" xfId="0" applyFont="1" applyBorder="1"/>
    <xf numFmtId="0" fontId="12" fillId="0" borderId="3" xfId="0" applyFont="1" applyBorder="1"/>
    <xf numFmtId="0" fontId="12" fillId="0" borderId="5" xfId="0" applyFont="1" applyBorder="1"/>
    <xf numFmtId="0" fontId="12" fillId="0" borderId="6" xfId="0" applyFont="1" applyBorder="1"/>
    <xf numFmtId="0" fontId="12" fillId="0" borderId="7" xfId="0" applyFont="1" applyBorder="1"/>
    <xf numFmtId="0" fontId="12" fillId="0" borderId="8" xfId="0" applyFont="1" applyBorder="1"/>
    <xf numFmtId="9" fontId="10" fillId="0" borderId="0" xfId="3" applyFont="1" applyBorder="1"/>
    <xf numFmtId="0" fontId="12" fillId="0" borderId="0" xfId="0" applyFont="1" applyAlignment="1">
      <alignment horizontal="right"/>
    </xf>
    <xf numFmtId="9" fontId="12" fillId="0" borderId="0" xfId="3" applyFont="1" applyBorder="1"/>
    <xf numFmtId="1" fontId="12" fillId="0" borderId="2" xfId="0" applyNumberFormat="1" applyFont="1" applyBorder="1"/>
    <xf numFmtId="1" fontId="12" fillId="0" borderId="1" xfId="0" applyNumberFormat="1" applyFont="1" applyBorder="1"/>
    <xf numFmtId="1" fontId="12" fillId="0" borderId="3" xfId="0" applyNumberFormat="1" applyFont="1" applyBorder="1"/>
    <xf numFmtId="1" fontId="12" fillId="0" borderId="4" xfId="0" applyNumberFormat="1" applyFont="1" applyBorder="1"/>
    <xf numFmtId="1" fontId="12" fillId="0" borderId="0" xfId="0" applyNumberFormat="1" applyFont="1"/>
    <xf numFmtId="1" fontId="12" fillId="0" borderId="5" xfId="0" applyNumberFormat="1" applyFont="1" applyBorder="1"/>
    <xf numFmtId="1" fontId="12" fillId="0" borderId="6" xfId="0" applyNumberFormat="1" applyFont="1" applyBorder="1"/>
    <xf numFmtId="1" fontId="12" fillId="0" borderId="7" xfId="0" applyNumberFormat="1" applyFont="1" applyBorder="1"/>
    <xf numFmtId="1" fontId="12" fillId="0" borderId="8" xfId="0" applyNumberFormat="1" applyFont="1" applyBorder="1"/>
    <xf numFmtId="1" fontId="12" fillId="0" borderId="0" xfId="1" applyNumberFormat="1" applyFont="1" applyFill="1"/>
    <xf numFmtId="0" fontId="0" fillId="0" borderId="4" xfId="0" applyBorder="1" applyAlignment="1">
      <alignment horizontal="lef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0" fillId="0" borderId="5" xfId="0" applyBorder="1" applyAlignment="1">
      <alignment horizontal="righ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0" fontId="10" fillId="0" borderId="7" xfId="0" applyFont="1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7" fillId="0" borderId="0" xfId="0" applyFont="1"/>
    <xf numFmtId="2" fontId="10" fillId="0" borderId="0" xfId="0" applyNumberFormat="1" applyFont="1"/>
    <xf numFmtId="0" fontId="40" fillId="0" borderId="0" xfId="0" applyFont="1"/>
    <xf numFmtId="1" fontId="20" fillId="0" borderId="0" xfId="0" applyNumberFormat="1" applyFont="1"/>
    <xf numFmtId="9" fontId="20" fillId="0" borderId="0" xfId="3" applyFont="1"/>
    <xf numFmtId="9" fontId="20" fillId="0" borderId="0" xfId="3" applyFont="1" applyFill="1"/>
    <xf numFmtId="9" fontId="0" fillId="0" borderId="0" xfId="0" applyNumberFormat="1" applyAlignment="1">
      <alignment wrapText="1"/>
    </xf>
    <xf numFmtId="2" fontId="0" fillId="0" borderId="0" xfId="3" applyNumberFormat="1" applyFont="1" applyFill="1"/>
    <xf numFmtId="0" fontId="8" fillId="0" borderId="0" xfId="0" applyFont="1" applyAlignment="1">
      <alignment wrapText="1"/>
    </xf>
    <xf numFmtId="164" fontId="0" fillId="4" borderId="0" xfId="3" applyNumberFormat="1" applyFont="1" applyFill="1" applyBorder="1"/>
    <xf numFmtId="9" fontId="19" fillId="0" borderId="0" xfId="0" applyNumberFormat="1" applyFont="1"/>
    <xf numFmtId="0" fontId="5" fillId="0" borderId="3" xfId="0" applyFont="1" applyBorder="1" applyAlignment="1">
      <alignment wrapText="1"/>
    </xf>
    <xf numFmtId="0" fontId="34" fillId="0" borderId="7" xfId="0" applyFont="1" applyBorder="1"/>
    <xf numFmtId="9" fontId="20" fillId="0" borderId="0" xfId="3" applyFont="1" applyFill="1" applyBorder="1"/>
    <xf numFmtId="9" fontId="19" fillId="0" borderId="0" xfId="3" applyFont="1" applyFill="1" applyBorder="1"/>
    <xf numFmtId="164" fontId="8" fillId="0" borderId="0" xfId="3" applyNumberFormat="1" applyFont="1"/>
    <xf numFmtId="9" fontId="8" fillId="0" borderId="0" xfId="3" applyFont="1" applyFill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20" fillId="4" borderId="0" xfId="0" applyFont="1" applyFill="1"/>
    <xf numFmtId="0" fontId="19" fillId="4" borderId="0" xfId="0" applyFont="1" applyFill="1" applyAlignment="1">
      <alignment wrapText="1"/>
    </xf>
    <xf numFmtId="0" fontId="19" fillId="4" borderId="0" xfId="0" applyFont="1" applyFill="1"/>
    <xf numFmtId="1" fontId="20" fillId="4" borderId="0" xfId="0" applyNumberFormat="1" applyFont="1" applyFill="1"/>
    <xf numFmtId="1" fontId="19" fillId="4" borderId="0" xfId="0" applyNumberFormat="1" applyFont="1" applyFill="1"/>
    <xf numFmtId="9" fontId="12" fillId="0" borderId="0" xfId="3" applyFont="1" applyFill="1" applyBorder="1"/>
    <xf numFmtId="1" fontId="8" fillId="0" borderId="0" xfId="0" applyNumberFormat="1" applyFont="1" applyAlignment="1">
      <alignment horizontal="right"/>
    </xf>
    <xf numFmtId="0" fontId="41" fillId="0" borderId="0" xfId="0" applyFont="1"/>
    <xf numFmtId="0" fontId="8" fillId="0" borderId="2" xfId="0" applyFont="1" applyBorder="1"/>
    <xf numFmtId="0" fontId="8" fillId="0" borderId="1" xfId="0" applyFont="1" applyBorder="1"/>
    <xf numFmtId="0" fontId="8" fillId="0" borderId="3" xfId="0" applyFont="1" applyBorder="1"/>
    <xf numFmtId="0" fontId="8" fillId="0" borderId="4" xfId="0" applyFont="1" applyBorder="1"/>
    <xf numFmtId="0" fontId="0" fillId="0" borderId="6" xfId="0" applyBorder="1"/>
    <xf numFmtId="0" fontId="20" fillId="0" borderId="0" xfId="0" applyFont="1" applyAlignment="1">
      <alignment horizontal="right"/>
    </xf>
    <xf numFmtId="9" fontId="18" fillId="0" borderId="0" xfId="3" applyFont="1" applyFill="1"/>
    <xf numFmtId="165" fontId="0" fillId="0" borderId="0" xfId="0" applyNumberFormat="1"/>
    <xf numFmtId="164" fontId="0" fillId="0" borderId="0" xfId="3" applyNumberFormat="1" applyFont="1"/>
    <xf numFmtId="0" fontId="1" fillId="0" borderId="12" xfId="0" applyFont="1" applyBorder="1" applyAlignment="1">
      <alignment wrapText="1"/>
    </xf>
    <xf numFmtId="0" fontId="0" fillId="0" borderId="13" xfId="0" applyBorder="1"/>
    <xf numFmtId="0" fontId="0" fillId="0" borderId="10" xfId="0" applyBorder="1"/>
    <xf numFmtId="0" fontId="5" fillId="4" borderId="0" xfId="0" applyFont="1" applyFill="1" applyAlignment="1">
      <alignment wrapText="1"/>
    </xf>
    <xf numFmtId="0" fontId="46" fillId="0" borderId="0" xfId="0" applyFont="1"/>
    <xf numFmtId="0" fontId="47" fillId="0" borderId="1" xfId="0" applyFont="1" applyBorder="1" applyAlignment="1">
      <alignment wrapText="1"/>
    </xf>
    <xf numFmtId="0" fontId="47" fillId="0" borderId="1" xfId="0" applyFont="1" applyBorder="1" applyAlignment="1">
      <alignment horizontal="left" wrapText="1"/>
    </xf>
    <xf numFmtId="0" fontId="47" fillId="0" borderId="3" xfId="0" applyFont="1" applyBorder="1" applyAlignment="1">
      <alignment wrapText="1"/>
    </xf>
    <xf numFmtId="0" fontId="48" fillId="0" borderId="0" xfId="0" applyFont="1" applyAlignment="1">
      <alignment wrapText="1"/>
    </xf>
    <xf numFmtId="10" fontId="0" fillId="0" borderId="0" xfId="3" applyNumberFormat="1" applyFont="1"/>
    <xf numFmtId="9" fontId="0" fillId="0" borderId="0" xfId="0" applyNumberFormat="1" applyAlignment="1">
      <alignment horizontal="right"/>
    </xf>
    <xf numFmtId="0" fontId="8" fillId="0" borderId="5" xfId="0" applyFont="1" applyBorder="1"/>
    <xf numFmtId="166" fontId="0" fillId="0" borderId="0" xfId="3" applyNumberFormat="1" applyFont="1" applyFill="1" applyBorder="1" applyAlignment="1">
      <alignment horizontal="right"/>
    </xf>
    <xf numFmtId="164" fontId="0" fillId="0" borderId="0" xfId="3" applyNumberFormat="1" applyFont="1" applyBorder="1"/>
    <xf numFmtId="164" fontId="0" fillId="0" borderId="0" xfId="0" applyNumberFormat="1"/>
    <xf numFmtId="164" fontId="12" fillId="0" borderId="5" xfId="3" applyNumberFormat="1" applyFont="1" applyBorder="1"/>
    <xf numFmtId="164" fontId="0" fillId="0" borderId="5" xfId="0" applyNumberFormat="1" applyBorder="1"/>
    <xf numFmtId="164" fontId="8" fillId="0" borderId="0" xfId="3" applyNumberFormat="1" applyFont="1" applyFill="1" applyBorder="1"/>
    <xf numFmtId="164" fontId="11" fillId="0" borderId="5" xfId="3" applyNumberFormat="1" applyFont="1" applyFill="1" applyBorder="1"/>
    <xf numFmtId="164" fontId="0" fillId="0" borderId="7" xfId="3" applyNumberFormat="1" applyFont="1" applyBorder="1"/>
    <xf numFmtId="164" fontId="10" fillId="0" borderId="8" xfId="3" applyNumberFormat="1" applyFont="1" applyBorder="1"/>
    <xf numFmtId="10" fontId="6" fillId="0" borderId="0" xfId="3" applyNumberFormat="1" applyFont="1" applyFill="1" applyBorder="1"/>
    <xf numFmtId="2" fontId="19" fillId="0" borderId="0" xfId="0" applyNumberFormat="1" applyFont="1"/>
    <xf numFmtId="2" fontId="1" fillId="0" borderId="0" xfId="0" applyNumberFormat="1" applyFont="1"/>
    <xf numFmtId="0" fontId="0" fillId="0" borderId="0" xfId="0" applyAlignment="1">
      <alignment wrapText="1" readingOrder="1"/>
    </xf>
    <xf numFmtId="0" fontId="49" fillId="0" borderId="14" xfId="0" applyFont="1" applyBorder="1" applyAlignment="1">
      <alignment readingOrder="1"/>
    </xf>
    <xf numFmtId="0" fontId="49" fillId="0" borderId="14" xfId="0" applyFont="1" applyBorder="1" applyAlignment="1">
      <alignment wrapText="1" readingOrder="1"/>
    </xf>
    <xf numFmtId="2" fontId="0" fillId="0" borderId="0" xfId="0" applyNumberFormat="1" applyAlignment="1">
      <alignment horizontal="right"/>
    </xf>
    <xf numFmtId="0" fontId="49" fillId="0" borderId="18" xfId="0" applyFont="1" applyBorder="1" applyAlignment="1">
      <alignment vertical="center" readingOrder="1"/>
    </xf>
    <xf numFmtId="0" fontId="50" fillId="0" borderId="23" xfId="0" applyFont="1" applyBorder="1" applyAlignment="1">
      <alignment vertical="center" readingOrder="1"/>
    </xf>
    <xf numFmtId="0" fontId="50" fillId="0" borderId="24" xfId="0" applyFont="1" applyBorder="1" applyAlignment="1">
      <alignment vertical="center" readingOrder="1"/>
    </xf>
    <xf numFmtId="0" fontId="49" fillId="0" borderId="25" xfId="0" applyFont="1" applyBorder="1" applyAlignment="1">
      <alignment vertical="center" readingOrder="1"/>
    </xf>
    <xf numFmtId="0" fontId="50" fillId="0" borderId="26" xfId="0" applyFont="1" applyBorder="1" applyAlignment="1">
      <alignment vertical="center" readingOrder="1"/>
    </xf>
    <xf numFmtId="0" fontId="50" fillId="0" borderId="27" xfId="0" applyFont="1" applyBorder="1" applyAlignment="1">
      <alignment vertical="center" readingOrder="1"/>
    </xf>
    <xf numFmtId="0" fontId="50" fillId="0" borderId="26" xfId="0" applyFont="1" applyBorder="1" applyAlignment="1">
      <alignment vertical="center" wrapText="1" readingOrder="1"/>
    </xf>
    <xf numFmtId="0" fontId="49" fillId="0" borderId="16" xfId="0" applyFont="1" applyBorder="1" applyAlignment="1">
      <alignment vertical="center" readingOrder="1"/>
    </xf>
    <xf numFmtId="0" fontId="50" fillId="0" borderId="16" xfId="0" applyFont="1" applyBorder="1" applyAlignment="1">
      <alignment vertical="center" readingOrder="1"/>
    </xf>
    <xf numFmtId="0" fontId="50" fillId="0" borderId="16" xfId="0" applyFont="1" applyBorder="1" applyAlignment="1">
      <alignment vertical="center" wrapText="1" readingOrder="1"/>
    </xf>
    <xf numFmtId="0" fontId="50" fillId="0" borderId="0" xfId="0" applyFont="1" applyAlignment="1">
      <alignment vertical="center" readingOrder="1"/>
    </xf>
    <xf numFmtId="0" fontId="50" fillId="0" borderId="22" xfId="0" applyFont="1" applyBorder="1" applyAlignment="1">
      <alignment vertical="center" readingOrder="1"/>
    </xf>
    <xf numFmtId="0" fontId="0" fillId="0" borderId="25" xfId="0" applyBorder="1" applyAlignment="1">
      <alignment vertical="center"/>
    </xf>
    <xf numFmtId="0" fontId="50" fillId="0" borderId="25" xfId="0" applyFont="1" applyBorder="1" applyAlignment="1">
      <alignment vertical="center" wrapText="1" readingOrder="1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50" fillId="0" borderId="25" xfId="0" applyFont="1" applyBorder="1" applyAlignment="1">
      <alignment vertical="center" readingOrder="1"/>
    </xf>
    <xf numFmtId="0" fontId="0" fillId="0" borderId="17" xfId="0" applyBorder="1" applyAlignment="1">
      <alignment vertical="center"/>
    </xf>
    <xf numFmtId="0" fontId="50" fillId="0" borderId="17" xfId="0" applyFont="1" applyBorder="1" applyAlignment="1">
      <alignment vertical="center" readingOrder="1"/>
    </xf>
    <xf numFmtId="0" fontId="0" fillId="0" borderId="28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0" xfId="0" applyAlignment="1">
      <alignment horizontal="left" vertical="center" wrapText="1"/>
    </xf>
    <xf numFmtId="0" fontId="8" fillId="0" borderId="0" xfId="0" applyFont="1" applyFill="1"/>
    <xf numFmtId="0" fontId="0" fillId="0" borderId="0" xfId="0" applyFill="1"/>
    <xf numFmtId="2" fontId="18" fillId="0" borderId="0" xfId="0" applyNumberFormat="1" applyFont="1" applyFill="1"/>
    <xf numFmtId="9" fontId="18" fillId="0" borderId="0" xfId="3" applyFont="1" applyFill="1" applyBorder="1"/>
    <xf numFmtId="0" fontId="1" fillId="0" borderId="0" xfId="0" applyFont="1" applyFill="1"/>
    <xf numFmtId="9" fontId="1" fillId="0" borderId="0" xfId="3" applyFont="1" applyFill="1" applyBorder="1"/>
    <xf numFmtId="0" fontId="37" fillId="0" borderId="0" xfId="0" applyFont="1" applyFill="1"/>
    <xf numFmtId="0" fontId="37" fillId="0" borderId="9" xfId="0" applyFont="1" applyFill="1" applyBorder="1" applyAlignment="1">
      <alignment horizontal="left" vertical="top"/>
    </xf>
    <xf numFmtId="0" fontId="9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1" fontId="10" fillId="0" borderId="0" xfId="0" applyNumberFormat="1" applyFont="1" applyBorder="1"/>
    <xf numFmtId="0" fontId="0" fillId="0" borderId="0" xfId="0" applyBorder="1"/>
    <xf numFmtId="0" fontId="1" fillId="0" borderId="0" xfId="0" applyFont="1" applyBorder="1"/>
    <xf numFmtId="0" fontId="8" fillId="0" borderId="0" xfId="0" applyFont="1" applyFill="1" applyBorder="1"/>
    <xf numFmtId="0" fontId="0" fillId="0" borderId="0" xfId="0" applyFill="1" applyBorder="1"/>
    <xf numFmtId="0" fontId="6" fillId="0" borderId="1" xfId="0" applyFont="1" applyFill="1" applyBorder="1"/>
    <xf numFmtId="0" fontId="6" fillId="0" borderId="0" xfId="0" applyFont="1" applyFill="1"/>
    <xf numFmtId="0" fontId="5" fillId="0" borderId="7" xfId="0" applyFont="1" applyFill="1" applyBorder="1"/>
    <xf numFmtId="0" fontId="1" fillId="0" borderId="0" xfId="0" applyFont="1" applyFill="1" applyAlignment="1">
      <alignment wrapText="1"/>
    </xf>
    <xf numFmtId="1" fontId="0" fillId="0" borderId="0" xfId="0" applyNumberFormat="1" applyFill="1"/>
    <xf numFmtId="0" fontId="5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10" fillId="0" borderId="0" xfId="0" applyFont="1" applyFill="1"/>
    <xf numFmtId="0" fontId="1" fillId="0" borderId="7" xfId="0" applyFont="1" applyFill="1" applyBorder="1"/>
    <xf numFmtId="0" fontId="9" fillId="0" borderId="7" xfId="0" applyFont="1" applyFill="1" applyBorder="1"/>
    <xf numFmtId="1" fontId="0" fillId="0" borderId="0" xfId="0" applyNumberFormat="1" applyFill="1" applyAlignment="1">
      <alignment horizontal="right"/>
    </xf>
    <xf numFmtId="166" fontId="0" fillId="0" borderId="0" xfId="3" applyNumberFormat="1" applyFont="1" applyFill="1" applyBorder="1"/>
    <xf numFmtId="164" fontId="18" fillId="0" borderId="0" xfId="3" applyNumberFormat="1" applyFont="1" applyFill="1" applyBorder="1" applyAlignment="1">
      <alignment horizontal="right"/>
    </xf>
    <xf numFmtId="0" fontId="53" fillId="0" borderId="0" xfId="0" applyFont="1"/>
    <xf numFmtId="0" fontId="20" fillId="0" borderId="0" xfId="0" applyFont="1" applyFill="1"/>
    <xf numFmtId="9" fontId="20" fillId="0" borderId="0" xfId="0" applyNumberFormat="1" applyFont="1" applyFill="1"/>
    <xf numFmtId="1" fontId="20" fillId="0" borderId="0" xfId="0" applyNumberFormat="1" applyFont="1" applyFill="1" applyAlignment="1">
      <alignment horizontal="right"/>
    </xf>
    <xf numFmtId="2" fontId="20" fillId="0" borderId="0" xfId="0" applyNumberFormat="1" applyFont="1" applyFill="1"/>
    <xf numFmtId="164" fontId="8" fillId="0" borderId="0" xfId="3" applyNumberFormat="1" applyFont="1" applyFill="1"/>
    <xf numFmtId="0" fontId="19" fillId="0" borderId="0" xfId="0" applyFont="1" applyFill="1"/>
    <xf numFmtId="9" fontId="0" fillId="4" borderId="0" xfId="3" applyFont="1" applyFill="1"/>
    <xf numFmtId="0" fontId="8" fillId="0" borderId="32" xfId="0" applyFont="1" applyBorder="1"/>
    <xf numFmtId="0" fontId="0" fillId="0" borderId="33" xfId="0" applyBorder="1"/>
    <xf numFmtId="164" fontId="0" fillId="0" borderId="34" xfId="3" applyNumberFormat="1" applyFont="1" applyBorder="1"/>
    <xf numFmtId="0" fontId="8" fillId="0" borderId="35" xfId="0" applyFont="1" applyBorder="1"/>
    <xf numFmtId="164" fontId="0" fillId="0" borderId="36" xfId="3" applyNumberFormat="1" applyFont="1" applyBorder="1"/>
    <xf numFmtId="0" fontId="8" fillId="0" borderId="37" xfId="0" applyFont="1" applyBorder="1"/>
    <xf numFmtId="0" fontId="0" fillId="0" borderId="38" xfId="0" applyBorder="1"/>
    <xf numFmtId="10" fontId="0" fillId="0" borderId="39" xfId="3" applyNumberFormat="1" applyFont="1" applyFill="1" applyBorder="1"/>
    <xf numFmtId="0" fontId="8" fillId="0" borderId="40" xfId="0" applyFont="1" applyBorder="1"/>
    <xf numFmtId="9" fontId="0" fillId="0" borderId="41" xfId="3" applyFont="1" applyBorder="1"/>
    <xf numFmtId="0" fontId="8" fillId="0" borderId="40" xfId="0" applyFont="1" applyBorder="1" applyAlignment="1">
      <alignment wrapText="1"/>
    </xf>
    <xf numFmtId="164" fontId="0" fillId="0" borderId="41" xfId="3" applyNumberFormat="1" applyFont="1" applyBorder="1"/>
    <xf numFmtId="0" fontId="8" fillId="0" borderId="0" xfId="0" applyFont="1" applyFill="1" applyAlignment="1">
      <alignment wrapText="1"/>
    </xf>
    <xf numFmtId="9" fontId="0" fillId="0" borderId="0" xfId="0" applyNumberFormat="1" applyFill="1"/>
    <xf numFmtId="0" fontId="23" fillId="0" borderId="0" xfId="0" applyFont="1" applyFill="1" applyAlignment="1">
      <alignment horizontal="right"/>
    </xf>
    <xf numFmtId="0" fontId="12" fillId="0" borderId="0" xfId="0" applyFont="1" applyFill="1"/>
    <xf numFmtId="0" fontId="8" fillId="0" borderId="32" xfId="0" applyFont="1" applyFill="1" applyBorder="1" applyAlignment="1">
      <alignment wrapText="1"/>
    </xf>
    <xf numFmtId="0" fontId="19" fillId="0" borderId="33" xfId="0" applyFont="1" applyFill="1" applyBorder="1"/>
    <xf numFmtId="0" fontId="19" fillId="0" borderId="34" xfId="0" applyFont="1" applyFill="1" applyBorder="1"/>
    <xf numFmtId="0" fontId="8" fillId="0" borderId="37" xfId="0" applyFont="1" applyFill="1" applyBorder="1" applyAlignment="1">
      <alignment wrapText="1"/>
    </xf>
    <xf numFmtId="9" fontId="0" fillId="0" borderId="38" xfId="3" applyFont="1" applyFill="1" applyBorder="1"/>
    <xf numFmtId="9" fontId="0" fillId="0" borderId="39" xfId="3" applyFont="1" applyFill="1" applyBorder="1"/>
    <xf numFmtId="0" fontId="0" fillId="0" borderId="32" xfId="0" applyFill="1" applyBorder="1"/>
    <xf numFmtId="0" fontId="1" fillId="0" borderId="0" xfId="0" applyFont="1" applyFill="1" applyAlignment="1">
      <alignment horizontal="right" wrapText="1"/>
    </xf>
    <xf numFmtId="1" fontId="0" fillId="5" borderId="0" xfId="0" applyNumberFormat="1" applyFill="1" applyAlignment="1">
      <alignment horizontal="right"/>
    </xf>
    <xf numFmtId="9" fontId="8" fillId="0" borderId="0" xfId="0" applyNumberFormat="1" applyFont="1" applyFill="1"/>
    <xf numFmtId="0" fontId="10" fillId="0" borderId="0" xfId="0" applyFont="1" applyFill="1" applyBorder="1"/>
    <xf numFmtId="0" fontId="6" fillId="0" borderId="0" xfId="0" applyFont="1" applyFill="1" applyBorder="1"/>
    <xf numFmtId="9" fontId="19" fillId="0" borderId="0" xfId="0" applyNumberFormat="1" applyFont="1" applyFill="1" applyBorder="1"/>
    <xf numFmtId="9" fontId="6" fillId="0" borderId="0" xfId="0" applyNumberFormat="1" applyFont="1" applyFill="1" applyBorder="1"/>
    <xf numFmtId="9" fontId="8" fillId="0" borderId="0" xfId="0" applyNumberFormat="1" applyFont="1" applyFill="1" applyBorder="1"/>
    <xf numFmtId="9" fontId="10" fillId="0" borderId="0" xfId="0" applyNumberFormat="1" applyFont="1" applyFill="1" applyBorder="1"/>
    <xf numFmtId="9" fontId="6" fillId="0" borderId="0" xfId="3" applyFont="1" applyFill="1" applyBorder="1"/>
    <xf numFmtId="9" fontId="0" fillId="0" borderId="0" xfId="0" applyNumberFormat="1" applyFill="1" applyBorder="1"/>
    <xf numFmtId="0" fontId="16" fillId="0" borderId="0" xfId="0" applyFont="1" applyFill="1"/>
    <xf numFmtId="0" fontId="0" fillId="0" borderId="0" xfId="0" applyFill="1" applyAlignment="1">
      <alignment wrapText="1"/>
    </xf>
    <xf numFmtId="1" fontId="0" fillId="0" borderId="0" xfId="1" applyNumberFormat="1" applyFont="1" applyFill="1"/>
    <xf numFmtId="9" fontId="10" fillId="2" borderId="0" xfId="0" applyNumberFormat="1" applyFont="1" applyFill="1"/>
    <xf numFmtId="0" fontId="11" fillId="0" borderId="42" xfId="0" applyFont="1" applyFill="1" applyBorder="1"/>
    <xf numFmtId="0" fontId="12" fillId="0" borderId="43" xfId="0" applyFont="1" applyFill="1" applyBorder="1"/>
    <xf numFmtId="0" fontId="12" fillId="0" borderId="44" xfId="0" applyFont="1" applyFill="1" applyBorder="1"/>
    <xf numFmtId="0" fontId="11" fillId="0" borderId="45" xfId="0" applyFont="1" applyFill="1" applyBorder="1"/>
    <xf numFmtId="9" fontId="12" fillId="0" borderId="46" xfId="0" applyNumberFormat="1" applyFont="1" applyFill="1" applyBorder="1"/>
    <xf numFmtId="9" fontId="12" fillId="0" borderId="47" xfId="0" applyNumberFormat="1" applyFont="1" applyFill="1" applyBorder="1"/>
    <xf numFmtId="0" fontId="8" fillId="0" borderId="40" xfId="0" applyFont="1" applyFill="1" applyBorder="1"/>
    <xf numFmtId="10" fontId="0" fillId="0" borderId="48" xfId="3" applyNumberFormat="1" applyFont="1" applyFill="1" applyBorder="1"/>
    <xf numFmtId="10" fontId="8" fillId="0" borderId="41" xfId="3" applyNumberFormat="1" applyFont="1" applyFill="1" applyBorder="1"/>
    <xf numFmtId="1" fontId="19" fillId="0" borderId="0" xfId="0" applyNumberFormat="1" applyFont="1" applyFill="1"/>
    <xf numFmtId="9" fontId="19" fillId="0" borderId="0" xfId="3" applyFont="1" applyFill="1" applyAlignment="1"/>
    <xf numFmtId="1" fontId="20" fillId="0" borderId="0" xfId="0" applyNumberFormat="1" applyFont="1" applyFill="1"/>
    <xf numFmtId="9" fontId="19" fillId="0" borderId="0" xfId="3" applyFont="1" applyFill="1"/>
    <xf numFmtId="0" fontId="19" fillId="0" borderId="0" xfId="0" applyFont="1" applyFill="1" applyAlignment="1">
      <alignment horizontal="right"/>
    </xf>
    <xf numFmtId="9" fontId="18" fillId="2" borderId="0" xfId="0" applyNumberFormat="1" applyFont="1" applyFill="1"/>
    <xf numFmtId="0" fontId="54" fillId="0" borderId="0" xfId="0" applyFont="1" applyAlignment="1">
      <alignment wrapText="1"/>
    </xf>
    <xf numFmtId="1" fontId="6" fillId="2" borderId="0" xfId="0" applyNumberFormat="1" applyFont="1" applyFill="1"/>
    <xf numFmtId="0" fontId="0" fillId="0" borderId="1" xfId="0" applyFill="1" applyBorder="1"/>
    <xf numFmtId="0" fontId="0" fillId="0" borderId="3" xfId="0" applyFill="1" applyBorder="1"/>
    <xf numFmtId="0" fontId="0" fillId="0" borderId="5" xfId="0" applyFill="1" applyBorder="1"/>
    <xf numFmtId="0" fontId="0" fillId="0" borderId="0" xfId="0" applyBorder="1" applyAlignment="1">
      <alignment horizontal="right"/>
    </xf>
    <xf numFmtId="9" fontId="0" fillId="0" borderId="0" xfId="0" applyNumberFormat="1" applyBorder="1"/>
    <xf numFmtId="0" fontId="8" fillId="0" borderId="1" xfId="0" applyFont="1" applyFill="1" applyBorder="1"/>
    <xf numFmtId="0" fontId="50" fillId="0" borderId="30" xfId="0" applyFont="1" applyBorder="1" applyAlignment="1">
      <alignment vertical="center" readingOrder="1"/>
    </xf>
    <xf numFmtId="0" fontId="50" fillId="0" borderId="21" xfId="0" applyFont="1" applyBorder="1" applyAlignment="1">
      <alignment vertical="center" readingOrder="1"/>
    </xf>
    <xf numFmtId="0" fontId="50" fillId="0" borderId="31" xfId="0" applyFont="1" applyBorder="1" applyAlignment="1">
      <alignment vertical="center" readingOrder="1"/>
    </xf>
    <xf numFmtId="0" fontId="50" fillId="0" borderId="27" xfId="0" applyFont="1" applyBorder="1" applyAlignment="1">
      <alignment vertical="center" readingOrder="1"/>
    </xf>
    <xf numFmtId="0" fontId="49" fillId="0" borderId="15" xfId="0" applyFont="1" applyBorder="1" applyAlignment="1">
      <alignment vertical="center" readingOrder="1"/>
    </xf>
    <xf numFmtId="0" fontId="49" fillId="0" borderId="16" xfId="0" applyFont="1" applyBorder="1" applyAlignment="1">
      <alignment vertical="center" readingOrder="1"/>
    </xf>
    <xf numFmtId="0" fontId="49" fillId="0" borderId="17" xfId="0" applyFont="1" applyBorder="1" applyAlignment="1">
      <alignment vertical="center" readingOrder="1"/>
    </xf>
    <xf numFmtId="0" fontId="50" fillId="0" borderId="19" xfId="0" applyFont="1" applyBorder="1" applyAlignment="1">
      <alignment vertical="center" readingOrder="1"/>
    </xf>
    <xf numFmtId="0" fontId="50" fillId="0" borderId="20" xfId="0" applyFont="1" applyBorder="1" applyAlignment="1">
      <alignment vertical="center" readingOrder="1"/>
    </xf>
    <xf numFmtId="0" fontId="50" fillId="0" borderId="19" xfId="0" applyFont="1" applyBorder="1" applyAlignment="1">
      <alignment vertical="center" wrapText="1" readingOrder="1"/>
    </xf>
    <xf numFmtId="0" fontId="50" fillId="0" borderId="30" xfId="0" applyFont="1" applyBorder="1" applyAlignment="1">
      <alignment vertical="center" wrapText="1" readingOrder="1"/>
    </xf>
    <xf numFmtId="0" fontId="50" fillId="0" borderId="21" xfId="0" applyFont="1" applyBorder="1" applyAlignment="1">
      <alignment vertical="center" wrapText="1" readingOrder="1"/>
    </xf>
  </cellXfs>
  <cellStyles count="4">
    <cellStyle name="Comma" xfId="1" builtinId="3"/>
    <cellStyle name="Komma 2" xfId="2"/>
    <cellStyle name="Normal" xfId="0" builtinId="0"/>
    <cellStyle name="Percent" xfId="3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2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339966"/>
      <rgbColor rgb="FF003300"/>
      <rgbColor rgb="FF333300"/>
      <rgbColor rgb="FF993300"/>
      <rgbColor rgb="FF993366"/>
      <rgbColor rgb="FF264478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FF33"/>
      <color rgb="FFD9D9D9"/>
      <color rgb="FFFDEB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Particle numbers S1 (Area-corrected Immobilized, 10 µm Si-filter</a:t>
            </a:r>
          </a:p>
        </c:rich>
      </c:tx>
      <c:layout>
        <c:manualLayout>
          <c:xMode val="edge"/>
          <c:yMode val="edge"/>
          <c:x val="0.11392328588689982"/>
          <c:y val="0.15900560901675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ALL_ILCs!$B$77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ALL_ILCs!$A$78:$A$83</c:f>
              <c:strCache>
                <c:ptCount val="6"/>
                <c:pt idx="0">
                  <c:v>PA</c:v>
                </c:pt>
                <c:pt idx="1">
                  <c:v>PE</c:v>
                </c:pt>
                <c:pt idx="2">
                  <c:v>PS</c:v>
                </c:pt>
                <c:pt idx="3">
                  <c:v>PP</c:v>
                </c:pt>
                <c:pt idx="4">
                  <c:v>PET</c:v>
                </c:pt>
                <c:pt idx="5">
                  <c:v>Total</c:v>
                </c:pt>
              </c:strCache>
            </c:strRef>
          </c:cat>
          <c:val>
            <c:numRef>
              <c:f>ALL_ILCs!$B$78:$B$83</c:f>
              <c:numCache>
                <c:formatCode>General</c:formatCode>
                <c:ptCount val="6"/>
                <c:pt idx="0">
                  <c:v>100</c:v>
                </c:pt>
                <c:pt idx="1">
                  <c:v>58</c:v>
                </c:pt>
                <c:pt idx="2">
                  <c:v>94</c:v>
                </c:pt>
                <c:pt idx="3">
                  <c:v>140</c:v>
                </c:pt>
                <c:pt idx="4">
                  <c:v>85</c:v>
                </c:pt>
                <c:pt idx="5">
                  <c:v>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78-471F-8A6E-4C021B9479D4}"/>
            </c:ext>
          </c:extLst>
        </c:ser>
        <c:ser>
          <c:idx val="3"/>
          <c:order val="1"/>
          <c:tx>
            <c:strRef>
              <c:f>ALL_ILCs!$C$77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ALL_ILCs!$A$78:$A$83</c:f>
              <c:strCache>
                <c:ptCount val="6"/>
                <c:pt idx="0">
                  <c:v>PA</c:v>
                </c:pt>
                <c:pt idx="1">
                  <c:v>PE</c:v>
                </c:pt>
                <c:pt idx="2">
                  <c:v>PS</c:v>
                </c:pt>
                <c:pt idx="3">
                  <c:v>PP</c:v>
                </c:pt>
                <c:pt idx="4">
                  <c:v>PET</c:v>
                </c:pt>
                <c:pt idx="5">
                  <c:v>Total</c:v>
                </c:pt>
              </c:strCache>
            </c:strRef>
          </c:cat>
          <c:val>
            <c:numRef>
              <c:f>ALL_ILCs!$C$78:$C$83</c:f>
              <c:numCache>
                <c:formatCode>General</c:formatCode>
                <c:ptCount val="6"/>
                <c:pt idx="0">
                  <c:v>110</c:v>
                </c:pt>
                <c:pt idx="1">
                  <c:v>67</c:v>
                </c:pt>
                <c:pt idx="2">
                  <c:v>90</c:v>
                </c:pt>
                <c:pt idx="3">
                  <c:v>166</c:v>
                </c:pt>
                <c:pt idx="4">
                  <c:v>85</c:v>
                </c:pt>
                <c:pt idx="5">
                  <c:v>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78-471F-8A6E-4C021B9479D4}"/>
            </c:ext>
          </c:extLst>
        </c:ser>
        <c:ser>
          <c:idx val="4"/>
          <c:order val="2"/>
          <c:tx>
            <c:strRef>
              <c:f>ALL_ILCs!$D$77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ALL_ILCs!$A$78:$A$83</c:f>
              <c:strCache>
                <c:ptCount val="6"/>
                <c:pt idx="0">
                  <c:v>PA</c:v>
                </c:pt>
                <c:pt idx="1">
                  <c:v>PE</c:v>
                </c:pt>
                <c:pt idx="2">
                  <c:v>PS</c:v>
                </c:pt>
                <c:pt idx="3">
                  <c:v>PP</c:v>
                </c:pt>
                <c:pt idx="4">
                  <c:v>PET</c:v>
                </c:pt>
                <c:pt idx="5">
                  <c:v>Total</c:v>
                </c:pt>
              </c:strCache>
            </c:strRef>
          </c:cat>
          <c:val>
            <c:numRef>
              <c:f>ALL_ILCs!$D$78:$D$83</c:f>
              <c:numCache>
                <c:formatCode>General</c:formatCode>
                <c:ptCount val="6"/>
                <c:pt idx="0">
                  <c:v>160</c:v>
                </c:pt>
                <c:pt idx="1">
                  <c:v>72</c:v>
                </c:pt>
                <c:pt idx="2">
                  <c:v>66</c:v>
                </c:pt>
                <c:pt idx="3">
                  <c:v>137</c:v>
                </c:pt>
                <c:pt idx="4">
                  <c:v>84</c:v>
                </c:pt>
                <c:pt idx="5">
                  <c:v>519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8978-471F-8A6E-4C021B9479D4}"/>
            </c:ext>
          </c:extLst>
        </c:ser>
        <c:ser>
          <c:idx val="2"/>
          <c:order val="3"/>
          <c:tx>
            <c:strRef>
              <c:f>ALL_ILCs!$E$77</c:f>
              <c:strCache>
                <c:ptCount val="1"/>
                <c:pt idx="0">
                  <c:v>B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ALL_ILCs!$A$78:$A$83</c:f>
              <c:strCache>
                <c:ptCount val="6"/>
                <c:pt idx="0">
                  <c:v>PA</c:v>
                </c:pt>
                <c:pt idx="1">
                  <c:v>PE</c:v>
                </c:pt>
                <c:pt idx="2">
                  <c:v>PS</c:v>
                </c:pt>
                <c:pt idx="3">
                  <c:v>PP</c:v>
                </c:pt>
                <c:pt idx="4">
                  <c:v>PET</c:v>
                </c:pt>
                <c:pt idx="5">
                  <c:v>Total</c:v>
                </c:pt>
              </c:strCache>
            </c:strRef>
          </c:cat>
          <c:val>
            <c:numRef>
              <c:f>ALL_ILCs!$E$78:$E$83</c:f>
              <c:numCache>
                <c:formatCode>General</c:formatCode>
                <c:ptCount val="6"/>
                <c:pt idx="0">
                  <c:v>93</c:v>
                </c:pt>
                <c:pt idx="1">
                  <c:v>55</c:v>
                </c:pt>
                <c:pt idx="2">
                  <c:v>94</c:v>
                </c:pt>
                <c:pt idx="3">
                  <c:v>141</c:v>
                </c:pt>
                <c:pt idx="4">
                  <c:v>76</c:v>
                </c:pt>
                <c:pt idx="5">
                  <c:v>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78-471F-8A6E-4C021B9479D4}"/>
            </c:ext>
          </c:extLst>
        </c:ser>
        <c:ser>
          <c:idx val="9"/>
          <c:order val="4"/>
          <c:tx>
            <c:strRef>
              <c:f>ALL_ILCs!$F$77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ALL_ILCs!$A$78:$A$83</c:f>
              <c:strCache>
                <c:ptCount val="6"/>
                <c:pt idx="0">
                  <c:v>PA</c:v>
                </c:pt>
                <c:pt idx="1">
                  <c:v>PE</c:v>
                </c:pt>
                <c:pt idx="2">
                  <c:v>PS</c:v>
                </c:pt>
                <c:pt idx="3">
                  <c:v>PP</c:v>
                </c:pt>
                <c:pt idx="4">
                  <c:v>PET</c:v>
                </c:pt>
                <c:pt idx="5">
                  <c:v>Total</c:v>
                </c:pt>
              </c:strCache>
            </c:strRef>
          </c:cat>
          <c:val>
            <c:numRef>
              <c:f>ALL_ILCs!$F$78:$F$83</c:f>
              <c:numCache>
                <c:formatCode>General</c:formatCode>
                <c:ptCount val="6"/>
                <c:pt idx="0">
                  <c:v>120</c:v>
                </c:pt>
                <c:pt idx="1">
                  <c:v>89</c:v>
                </c:pt>
                <c:pt idx="2">
                  <c:v>85</c:v>
                </c:pt>
                <c:pt idx="3">
                  <c:v>154</c:v>
                </c:pt>
                <c:pt idx="4">
                  <c:v>87</c:v>
                </c:pt>
                <c:pt idx="5">
                  <c:v>535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D-8978-471F-8A6E-4C021B9479D4}"/>
            </c:ext>
          </c:extLst>
        </c:ser>
        <c:ser>
          <c:idx val="7"/>
          <c:order val="5"/>
          <c:tx>
            <c:strRef>
              <c:f>ALL_ILCs!$G$77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ALL_ILCs!$A$78:$A$83</c:f>
              <c:strCache>
                <c:ptCount val="6"/>
                <c:pt idx="0">
                  <c:v>PA</c:v>
                </c:pt>
                <c:pt idx="1">
                  <c:v>PE</c:v>
                </c:pt>
                <c:pt idx="2">
                  <c:v>PS</c:v>
                </c:pt>
                <c:pt idx="3">
                  <c:v>PP</c:v>
                </c:pt>
                <c:pt idx="4">
                  <c:v>PET</c:v>
                </c:pt>
                <c:pt idx="5">
                  <c:v>Total</c:v>
                </c:pt>
              </c:strCache>
            </c:strRef>
          </c:cat>
          <c:val>
            <c:numRef>
              <c:f>ALL_ILCs!$G$78:$G$83</c:f>
              <c:numCache>
                <c:formatCode>General</c:formatCode>
                <c:ptCount val="6"/>
                <c:pt idx="0">
                  <c:v>100</c:v>
                </c:pt>
                <c:pt idx="1">
                  <c:v>36</c:v>
                </c:pt>
                <c:pt idx="2">
                  <c:v>30</c:v>
                </c:pt>
                <c:pt idx="3">
                  <c:v>123</c:v>
                </c:pt>
                <c:pt idx="4">
                  <c:v>55</c:v>
                </c:pt>
                <c:pt idx="5">
                  <c:v>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978-471F-8A6E-4C021B9479D4}"/>
            </c:ext>
          </c:extLst>
        </c:ser>
        <c:ser>
          <c:idx val="6"/>
          <c:order val="6"/>
          <c:tx>
            <c:strRef>
              <c:f>ALL_ILCs!$H$77</c:f>
              <c:strCache>
                <c:ptCount val="1"/>
                <c:pt idx="0">
                  <c:v>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ALL_ILCs!$A$78:$A$83</c:f>
              <c:strCache>
                <c:ptCount val="6"/>
                <c:pt idx="0">
                  <c:v>PA</c:v>
                </c:pt>
                <c:pt idx="1">
                  <c:v>PE</c:v>
                </c:pt>
                <c:pt idx="2">
                  <c:v>PS</c:v>
                </c:pt>
                <c:pt idx="3">
                  <c:v>PP</c:v>
                </c:pt>
                <c:pt idx="4">
                  <c:v>PET</c:v>
                </c:pt>
                <c:pt idx="5">
                  <c:v>Total</c:v>
                </c:pt>
              </c:strCache>
            </c:strRef>
          </c:cat>
          <c:val>
            <c:numRef>
              <c:f>ALL_ILCs!$H$78:$H$83</c:f>
              <c:numCache>
                <c:formatCode>General</c:formatCode>
                <c:ptCount val="6"/>
                <c:pt idx="0">
                  <c:v>92</c:v>
                </c:pt>
                <c:pt idx="1">
                  <c:v>80</c:v>
                </c:pt>
                <c:pt idx="2">
                  <c:v>104</c:v>
                </c:pt>
                <c:pt idx="3">
                  <c:v>161</c:v>
                </c:pt>
                <c:pt idx="4">
                  <c:v>71</c:v>
                </c:pt>
                <c:pt idx="5">
                  <c:v>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B6-47DD-AB63-461D3F76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92430408"/>
        <c:axId val="692429752"/>
        <c:extLst/>
      </c:barChart>
      <c:catAx>
        <c:axId val="692430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2429752"/>
        <c:crosses val="autoZero"/>
        <c:auto val="1"/>
        <c:lblAlgn val="ctr"/>
        <c:lblOffset val="100"/>
        <c:noMultiLvlLbl val="0"/>
      </c:catAx>
      <c:valAx>
        <c:axId val="692429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92430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ALL_ILCs!$A$364</c:f>
              <c:strCache>
                <c:ptCount val="1"/>
                <c:pt idx="0">
                  <c:v>PA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ALL_ILCs!$B$363:$F$363</c:f>
              <c:strCache>
                <c:ptCount val="5"/>
                <c:pt idx="0">
                  <c:v>S1 (A)</c:v>
                </c:pt>
                <c:pt idx="1">
                  <c:v>S2  (B) </c:v>
                </c:pt>
                <c:pt idx="2">
                  <c:v>S2 (B) &gt; 20 µm *</c:v>
                </c:pt>
                <c:pt idx="3">
                  <c:v>S3.2 (F)</c:v>
                </c:pt>
                <c:pt idx="4">
                  <c:v>S3.1 (F)</c:v>
                </c:pt>
              </c:strCache>
            </c:strRef>
          </c:cat>
          <c:val>
            <c:numRef>
              <c:f>ALL_ILCs!$B$364:$F$364</c:f>
              <c:numCache>
                <c:formatCode>0.0%</c:formatCode>
                <c:ptCount val="5"/>
                <c:pt idx="0">
                  <c:v>2.0000000000000018E-2</c:v>
                </c:pt>
                <c:pt idx="1">
                  <c:v>0.32539682539682535</c:v>
                </c:pt>
                <c:pt idx="2">
                  <c:v>0.25471698113207553</c:v>
                </c:pt>
                <c:pt idx="3">
                  <c:v>-0.22916666666666663</c:v>
                </c:pt>
                <c:pt idx="4">
                  <c:v>-0.26865671641791045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92-48C5-82D0-6006E6A4B696}"/>
            </c:ext>
          </c:extLst>
        </c:ser>
        <c:ser>
          <c:idx val="1"/>
          <c:order val="1"/>
          <c:tx>
            <c:strRef>
              <c:f>ALL_ILCs!$A$365</c:f>
              <c:strCache>
                <c:ptCount val="1"/>
                <c:pt idx="0">
                  <c:v>PE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ALL_ILCs!$B$363:$F$363</c:f>
              <c:strCache>
                <c:ptCount val="5"/>
                <c:pt idx="0">
                  <c:v>S1 (A)</c:v>
                </c:pt>
                <c:pt idx="1">
                  <c:v>S2  (B) </c:v>
                </c:pt>
                <c:pt idx="2">
                  <c:v>S2 (B) &gt; 20 µm *</c:v>
                </c:pt>
                <c:pt idx="3">
                  <c:v>S3.2 (F)</c:v>
                </c:pt>
                <c:pt idx="4">
                  <c:v>S3.1 (F)</c:v>
                </c:pt>
              </c:strCache>
            </c:strRef>
          </c:cat>
          <c:val>
            <c:numRef>
              <c:f>ALL_ILCs!$B$365:$F$365</c:f>
              <c:numCache>
                <c:formatCode>0.0%</c:formatCode>
                <c:ptCount val="5"/>
                <c:pt idx="0">
                  <c:v>-3.4482758620689613E-2</c:v>
                </c:pt>
                <c:pt idx="1">
                  <c:v>0.18032786885245899</c:v>
                </c:pt>
                <c:pt idx="2">
                  <c:v>-0.21465968586387429</c:v>
                </c:pt>
                <c:pt idx="3">
                  <c:v>0.27499999999999991</c:v>
                </c:pt>
                <c:pt idx="4">
                  <c:v>-0.13953488372093026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92-48C5-82D0-6006E6A4B696}"/>
            </c:ext>
          </c:extLst>
        </c:ser>
        <c:ser>
          <c:idx val="2"/>
          <c:order val="2"/>
          <c:tx>
            <c:strRef>
              <c:f>ALL_ILCs!$A$366</c:f>
              <c:strCache>
                <c:ptCount val="1"/>
                <c:pt idx="0">
                  <c:v>PS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ALL_ILCs!$B$363:$F$363</c:f>
              <c:strCache>
                <c:ptCount val="5"/>
                <c:pt idx="0">
                  <c:v>S1 (A)</c:v>
                </c:pt>
                <c:pt idx="1">
                  <c:v>S2  (B) </c:v>
                </c:pt>
                <c:pt idx="2">
                  <c:v>S2 (B) &gt; 20 µm *</c:v>
                </c:pt>
                <c:pt idx="3">
                  <c:v>S3.2 (F)</c:v>
                </c:pt>
                <c:pt idx="4">
                  <c:v>S3.1 (F)</c:v>
                </c:pt>
              </c:strCache>
            </c:strRef>
          </c:cat>
          <c:val>
            <c:numRef>
              <c:f>ALL_ILCs!$B$366:$F$366</c:f>
              <c:numCache>
                <c:formatCode>0.0%</c:formatCode>
                <c:ptCount val="5"/>
                <c:pt idx="0">
                  <c:v>-7.4468085106383031E-2</c:v>
                </c:pt>
                <c:pt idx="1">
                  <c:v>0.17808219178082196</c:v>
                </c:pt>
                <c:pt idx="2">
                  <c:v>-3.7433155080213942E-2</c:v>
                </c:pt>
                <c:pt idx="3">
                  <c:v>-9.210526315789469E-2</c:v>
                </c:pt>
                <c:pt idx="4">
                  <c:v>-0.21212121212121215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92-48C5-82D0-6006E6A4B696}"/>
            </c:ext>
          </c:extLst>
        </c:ser>
        <c:ser>
          <c:idx val="3"/>
          <c:order val="3"/>
          <c:tx>
            <c:strRef>
              <c:f>ALL_ILCs!$A$367</c:f>
              <c:strCache>
                <c:ptCount val="1"/>
                <c:pt idx="0">
                  <c:v>PP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ALL_ILCs!$B$363:$F$363</c:f>
              <c:strCache>
                <c:ptCount val="5"/>
                <c:pt idx="0">
                  <c:v>S1 (A)</c:v>
                </c:pt>
                <c:pt idx="1">
                  <c:v>S2  (B) </c:v>
                </c:pt>
                <c:pt idx="2">
                  <c:v>S2 (B) &gt; 20 µm *</c:v>
                </c:pt>
                <c:pt idx="3">
                  <c:v>S3.2 (F)</c:v>
                </c:pt>
                <c:pt idx="4">
                  <c:v>S3.1 (F)</c:v>
                </c:pt>
              </c:strCache>
            </c:strRef>
          </c:cat>
          <c:val>
            <c:numRef>
              <c:f>ALL_ILCs!$B$367:$F$367</c:f>
              <c:numCache>
                <c:formatCode>0.0%</c:formatCode>
                <c:ptCount val="5"/>
                <c:pt idx="0">
                  <c:v>1.4285714285714235E-2</c:v>
                </c:pt>
                <c:pt idx="1">
                  <c:v>0.14540816326530615</c:v>
                </c:pt>
                <c:pt idx="2">
                  <c:v>-0.13131313131313127</c:v>
                </c:pt>
                <c:pt idx="3">
                  <c:v>0.24752475247524752</c:v>
                </c:pt>
                <c:pt idx="4">
                  <c:v>-0.16279069767441856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92-48C5-82D0-6006E6A4B696}"/>
            </c:ext>
          </c:extLst>
        </c:ser>
        <c:ser>
          <c:idx val="4"/>
          <c:order val="4"/>
          <c:tx>
            <c:strRef>
              <c:f>ALL_ILCs!$A$368</c:f>
              <c:strCache>
                <c:ptCount val="1"/>
                <c:pt idx="0">
                  <c:v>PET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ALL_ILCs!$B$363:$F$363</c:f>
              <c:strCache>
                <c:ptCount val="5"/>
                <c:pt idx="0">
                  <c:v>S1 (A)</c:v>
                </c:pt>
                <c:pt idx="1">
                  <c:v>S2  (B) </c:v>
                </c:pt>
                <c:pt idx="2">
                  <c:v>S2 (B) &gt; 20 µm *</c:v>
                </c:pt>
                <c:pt idx="3">
                  <c:v>S3.2 (F)</c:v>
                </c:pt>
                <c:pt idx="4">
                  <c:v>S3.1 (F)</c:v>
                </c:pt>
              </c:strCache>
            </c:strRef>
          </c:cat>
          <c:val>
            <c:numRef>
              <c:f>ALL_ILCs!$B$368:$F$368</c:f>
              <c:numCache>
                <c:formatCode>0.0%</c:formatCode>
                <c:ptCount val="5"/>
                <c:pt idx="0">
                  <c:v>-3.5294117647058809E-2</c:v>
                </c:pt>
                <c:pt idx="1">
                  <c:v>9.2896174863388081E-2</c:v>
                </c:pt>
                <c:pt idx="2">
                  <c:v>-0.17073170731707321</c:v>
                </c:pt>
                <c:pt idx="3">
                  <c:v>0.16470588235294126</c:v>
                </c:pt>
                <c:pt idx="4">
                  <c:v>-0.33333333333333337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92-48C5-82D0-6006E6A4B696}"/>
            </c:ext>
          </c:extLst>
        </c:ser>
        <c:ser>
          <c:idx val="6"/>
          <c:order val="5"/>
          <c:tx>
            <c:strRef>
              <c:f>ALL_ILCs!$A$369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ALL_ILCs!$B$363:$F$363</c:f>
              <c:strCache>
                <c:ptCount val="5"/>
                <c:pt idx="0">
                  <c:v>S1 (A)</c:v>
                </c:pt>
                <c:pt idx="1">
                  <c:v>S2  (B) </c:v>
                </c:pt>
                <c:pt idx="2">
                  <c:v>S2 (B) &gt; 20 µm *</c:v>
                </c:pt>
                <c:pt idx="3">
                  <c:v>S3.2 (F)</c:v>
                </c:pt>
                <c:pt idx="4">
                  <c:v>S3.1 (F)</c:v>
                </c:pt>
              </c:strCache>
            </c:strRef>
          </c:cat>
          <c:val>
            <c:numRef>
              <c:f>ALL_ILCs!$B$369:$F$369</c:f>
              <c:numCache>
                <c:formatCode>0.0%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BE5B-4367-9771-3C1708F6F82C}"/>
            </c:ext>
          </c:extLst>
        </c:ser>
        <c:ser>
          <c:idx val="5"/>
          <c:order val="6"/>
          <c:tx>
            <c:strRef>
              <c:f>ALL_ILCs!$A$370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 w="69850">
              <a:solidFill>
                <a:schemeClr val="accent1">
                  <a:lumMod val="50000"/>
                </a:schemeClr>
              </a:solidFill>
            </a:ln>
            <a:effectLst/>
          </c:spPr>
          <c:invertIfNegative val="0"/>
          <c:cat>
            <c:strRef>
              <c:f>ALL_ILCs!$B$363:$F$363</c:f>
              <c:strCache>
                <c:ptCount val="5"/>
                <c:pt idx="0">
                  <c:v>S1 (A)</c:v>
                </c:pt>
                <c:pt idx="1">
                  <c:v>S2  (B) </c:v>
                </c:pt>
                <c:pt idx="2">
                  <c:v>S2 (B) &gt; 20 µm *</c:v>
                </c:pt>
                <c:pt idx="3">
                  <c:v>S3.2 (F)</c:v>
                </c:pt>
                <c:pt idx="4">
                  <c:v>S3.1 (F)</c:v>
                </c:pt>
              </c:strCache>
            </c:strRef>
          </c:cat>
          <c:val>
            <c:numRef>
              <c:f>ALL_ILCs!$B$370:$F$370</c:f>
              <c:numCache>
                <c:formatCode>0.0%</c:formatCode>
                <c:ptCount val="5"/>
                <c:pt idx="0">
                  <c:v>-1.6771488469601636E-2</c:v>
                </c:pt>
                <c:pt idx="1">
                  <c:v>0.17057396928051749</c:v>
                </c:pt>
                <c:pt idx="2">
                  <c:v>-8.960176991150437E-2</c:v>
                </c:pt>
                <c:pt idx="3">
                  <c:v>-2.0242914979756721E-3</c:v>
                </c:pt>
                <c:pt idx="4">
                  <c:v>-0.2137404580152672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92-48C5-82D0-6006E6A4B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axId val="772707232"/>
        <c:axId val="772702312"/>
      </c:barChart>
      <c:lineChart>
        <c:grouping val="standard"/>
        <c:varyColors val="0"/>
        <c:ser>
          <c:idx val="7"/>
          <c:order val="7"/>
          <c:tx>
            <c:strRef>
              <c:f>ALL_ILCs!$A$371</c:f>
              <c:strCache>
                <c:ptCount val="1"/>
                <c:pt idx="0">
                  <c:v>Average of %change of Total MP (of accepted ILCs)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ALL_ILCs!$B$363:$F$363</c:f>
              <c:strCache>
                <c:ptCount val="5"/>
                <c:pt idx="0">
                  <c:v>S1 (A)</c:v>
                </c:pt>
                <c:pt idx="1">
                  <c:v>S2  (B) </c:v>
                </c:pt>
                <c:pt idx="2">
                  <c:v>S2 (B) &gt; 20 µm *</c:v>
                </c:pt>
                <c:pt idx="3">
                  <c:v>S3.2 (F)</c:v>
                </c:pt>
                <c:pt idx="4">
                  <c:v>S3.1 (F)</c:v>
                </c:pt>
              </c:strCache>
            </c:strRef>
          </c:cat>
          <c:val>
            <c:numRef>
              <c:f>ALL_ILCs!$B$371:$F$371</c:f>
              <c:numCache>
                <c:formatCode>0.0%</c:formatCode>
                <c:ptCount val="5"/>
                <c:pt idx="0">
                  <c:v>-3.6132516626360557E-2</c:v>
                </c:pt>
                <c:pt idx="1">
                  <c:v>-3.6132516626360557E-2</c:v>
                </c:pt>
                <c:pt idx="2">
                  <c:v>-3.6132516626360557E-2</c:v>
                </c:pt>
                <c:pt idx="3">
                  <c:v>-3.6132516626360557E-2</c:v>
                </c:pt>
                <c:pt idx="4">
                  <c:v>-3.6132516626360557E-2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5B-4367-9771-3C1708F6F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2707232"/>
        <c:axId val="772702312"/>
      </c:lineChart>
      <c:catAx>
        <c:axId val="77270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rgbClr val="D9D9D9"/>
            </a:solidFill>
            <a:round/>
          </a:ln>
          <a:effectLst/>
        </c:spPr>
        <c:txPr>
          <a:bodyPr rot="0" spcFirstLastPara="1" vertOverflow="ellipsis" wrap="square" anchor="t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2702312"/>
        <c:crosses val="autoZero"/>
        <c:auto val="1"/>
        <c:lblAlgn val="ctr"/>
        <c:lblOffset val="100"/>
        <c:noMultiLvlLbl val="0"/>
      </c:catAx>
      <c:valAx>
        <c:axId val="772702312"/>
        <c:scaling>
          <c:orientation val="minMax"/>
          <c:max val="0.30000000000000004"/>
          <c:min val="-0.3000000000000000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/>
                  <a:t>Residuals of Pre-Post comparison</a:t>
                </a:r>
                <a:r>
                  <a:rPr lang="de-DE" sz="1800" baseline="0"/>
                  <a:t> [%]</a:t>
                </a:r>
                <a:endParaRPr lang="de-DE" sz="1800"/>
              </a:p>
            </c:rich>
          </c:tx>
          <c:layout>
            <c:manualLayout>
              <c:xMode val="edge"/>
              <c:yMode val="edge"/>
              <c:x val="3.6528303778696779E-2"/>
              <c:y val="0.11605608844319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%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72707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.24087760519760365"/>
          <c:y val="0.52153121026054372"/>
          <c:w val="0.72956539192446812"/>
          <c:h val="0.45789976189055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508506280364932E-2"/>
          <c:y val="3.23572602991214E-2"/>
          <c:w val="0.92422723071975776"/>
          <c:h val="0.788805867536143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ALL_ILCs!$S$367</c:f>
              <c:strCache>
                <c:ptCount val="1"/>
                <c:pt idx="0">
                  <c:v>PA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DC30-4167-ABEC-C96D4A38F9F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DC30-4167-ABEC-C96D4A38F9F6}"/>
              </c:ext>
            </c:extLst>
          </c:dPt>
          <c:errBars>
            <c:errBarType val="both"/>
            <c:errValType val="cust"/>
            <c:noEndCap val="0"/>
            <c:plus>
              <c:numRef>
                <c:f>ALL_ILCs!$AF$380:$AP$380</c:f>
                <c:numCache>
                  <c:formatCode>General</c:formatCode>
                  <c:ptCount val="11"/>
                  <c:pt idx="0">
                    <c:v>0.15302619650230459</c:v>
                  </c:pt>
                  <c:pt idx="8">
                    <c:v>6.4018865148437687E-2</c:v>
                  </c:pt>
                  <c:pt idx="9">
                    <c:v>0.13247989388274506</c:v>
                  </c:pt>
                  <c:pt idx="10">
                    <c:v>0.29320419462807989</c:v>
                  </c:pt>
                </c:numCache>
              </c:numRef>
            </c:plus>
            <c:minus>
              <c:numRef>
                <c:f>ALL_ILCs!$AF$367:$AP$367</c:f>
                <c:numCache>
                  <c:formatCode>General</c:formatCode>
                  <c:ptCount val="11"/>
                  <c:pt idx="0">
                    <c:v>0.16683030482178088</c:v>
                  </c:pt>
                  <c:pt idx="8">
                    <c:v>0.10843870636991948</c:v>
                  </c:pt>
                  <c:pt idx="9">
                    <c:v>0.13685297845111222</c:v>
                  </c:pt>
                  <c:pt idx="10">
                    <c:v>0.31264977644027725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ALL_ILCs!$T$367:$AE$367</c:f>
              <c:numCache>
                <c:formatCode>0%</c:formatCode>
                <c:ptCount val="12"/>
                <c:pt idx="0">
                  <c:v>0.37595326292400683</c:v>
                </c:pt>
                <c:pt idx="2">
                  <c:v>0.20768764137184673</c:v>
                </c:pt>
                <c:pt idx="4">
                  <c:v>0.18715444257366312</c:v>
                </c:pt>
                <c:pt idx="5">
                  <c:v>0.10905651753404545</c:v>
                </c:pt>
                <c:pt idx="6">
                  <c:v>0.13799410081589952</c:v>
                </c:pt>
                <c:pt idx="8">
                  <c:v>0.62311651887858521</c:v>
                </c:pt>
                <c:pt idx="9">
                  <c:v>0.2585657130055905</c:v>
                </c:pt>
                <c:pt idx="10">
                  <c:v>0.52019958510538555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30-4167-ABEC-C96D4A38F9F6}"/>
            </c:ext>
          </c:extLst>
        </c:ser>
        <c:ser>
          <c:idx val="1"/>
          <c:order val="1"/>
          <c:tx>
            <c:strRef>
              <c:f>ALL_ILCs!$S$368</c:f>
              <c:strCache>
                <c:ptCount val="1"/>
                <c:pt idx="0">
                  <c:v>PE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DC30-4167-ABEC-C96D4A38F9F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7-DC30-4167-ABEC-C96D4A38F9F6}"/>
              </c:ext>
            </c:extLst>
          </c:dPt>
          <c:errBars>
            <c:errBarType val="both"/>
            <c:errValType val="cust"/>
            <c:noEndCap val="0"/>
            <c:plus>
              <c:numRef>
                <c:f>ALL_ILCs!$AF$381:$AP$381</c:f>
                <c:numCache>
                  <c:formatCode>General</c:formatCode>
                  <c:ptCount val="11"/>
                  <c:pt idx="0">
                    <c:v>0.15411609776680973</c:v>
                  </c:pt>
                  <c:pt idx="8">
                    <c:v>9.3253523215607981E-2</c:v>
                  </c:pt>
                  <c:pt idx="9">
                    <c:v>0.13997852898718646</c:v>
                  </c:pt>
                  <c:pt idx="10">
                    <c:v>0.19320012251070429</c:v>
                  </c:pt>
                </c:numCache>
              </c:numRef>
            </c:plus>
            <c:minus>
              <c:numRef>
                <c:f>ALL_ILCs!$AF$368:$AP$368</c:f>
                <c:numCache>
                  <c:formatCode>General</c:formatCode>
                  <c:ptCount val="11"/>
                  <c:pt idx="0">
                    <c:v>0.12834958969479035</c:v>
                  </c:pt>
                  <c:pt idx="8">
                    <c:v>0.13502499384703326</c:v>
                  </c:pt>
                  <c:pt idx="9">
                    <c:v>0.11587459413159013</c:v>
                  </c:pt>
                  <c:pt idx="10">
                    <c:v>0.22651611261121057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ALL_ILCs!$T$368:$AE$368</c:f>
              <c:numCache>
                <c:formatCode>0%</c:formatCode>
                <c:ptCount val="12"/>
                <c:pt idx="0">
                  <c:v>0.32326491107125022</c:v>
                </c:pt>
                <c:pt idx="2">
                  <c:v>0.16891350781530667</c:v>
                </c:pt>
                <c:pt idx="4">
                  <c:v>0.11182745966582615</c:v>
                </c:pt>
                <c:pt idx="5">
                  <c:v>3.9770412922380496E-2</c:v>
                </c:pt>
                <c:pt idx="6">
                  <c:v>0.1513063153039351</c:v>
                </c:pt>
                <c:pt idx="8">
                  <c:v>0.90581709127904819</c:v>
                </c:pt>
                <c:pt idx="9">
                  <c:v>0.21698942007915248</c:v>
                </c:pt>
                <c:pt idx="10">
                  <c:v>0.46654354588557578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30-4167-ABEC-C96D4A38F9F6}"/>
            </c:ext>
          </c:extLst>
        </c:ser>
        <c:ser>
          <c:idx val="2"/>
          <c:order val="2"/>
          <c:tx>
            <c:strRef>
              <c:f>ALL_ILCs!$S$369</c:f>
              <c:strCache>
                <c:ptCount val="1"/>
                <c:pt idx="0">
                  <c:v>PS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DC30-4167-ABEC-C96D4A38F9F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DC30-4167-ABEC-C96D4A38F9F6}"/>
              </c:ext>
            </c:extLst>
          </c:dPt>
          <c:errBars>
            <c:errBarType val="both"/>
            <c:errValType val="cust"/>
            <c:noEndCap val="0"/>
            <c:plus>
              <c:numRef>
                <c:f>ALL_ILCs!$AF$382:$AP$382</c:f>
                <c:numCache>
                  <c:formatCode>General</c:formatCode>
                  <c:ptCount val="11"/>
                  <c:pt idx="0">
                    <c:v>0.23738179593844527</c:v>
                  </c:pt>
                  <c:pt idx="8">
                    <c:v>0.14896043711704021</c:v>
                  </c:pt>
                  <c:pt idx="9">
                    <c:v>3.9008278915171835E-2</c:v>
                  </c:pt>
                  <c:pt idx="10">
                    <c:v>0.24927386754914704</c:v>
                  </c:pt>
                </c:numCache>
              </c:numRef>
            </c:plus>
            <c:minus>
              <c:numRef>
                <c:f>ALL_ILCs!$AF$369:$AP$369</c:f>
                <c:numCache>
                  <c:formatCode>General</c:formatCode>
                  <c:ptCount val="11"/>
                  <c:pt idx="0">
                    <c:v>0.17101257264746772</c:v>
                  </c:pt>
                  <c:pt idx="8">
                    <c:v>0.14959916092480241</c:v>
                  </c:pt>
                  <c:pt idx="9">
                    <c:v>2.1492685023517366E-2</c:v>
                  </c:pt>
                  <c:pt idx="10">
                    <c:v>0.17971054527274516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ALL_ILCs!$T$369:$AE$369</c:f>
              <c:numCache>
                <c:formatCode>0%</c:formatCode>
                <c:ptCount val="12"/>
                <c:pt idx="0">
                  <c:v>0.43665539044457607</c:v>
                </c:pt>
                <c:pt idx="2">
                  <c:v>0.13166668712587429</c:v>
                </c:pt>
                <c:pt idx="4">
                  <c:v>0.25908595180364125</c:v>
                </c:pt>
                <c:pt idx="5">
                  <c:v>1.9263793759278051E-2</c:v>
                </c:pt>
                <c:pt idx="6">
                  <c:v>0.20609142366241084</c:v>
                </c:pt>
                <c:pt idx="8">
                  <c:v>0.85634375857571332</c:v>
                </c:pt>
                <c:pt idx="9">
                  <c:v>0.22157355753436619</c:v>
                </c:pt>
                <c:pt idx="10">
                  <c:v>0.38383469050467667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30-4167-ABEC-C96D4A38F9F6}"/>
            </c:ext>
          </c:extLst>
        </c:ser>
        <c:ser>
          <c:idx val="3"/>
          <c:order val="3"/>
          <c:tx>
            <c:strRef>
              <c:f>ALL_ILCs!$S$370</c:f>
              <c:strCache>
                <c:ptCount val="1"/>
                <c:pt idx="0">
                  <c:v>PP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DC30-4167-ABEC-C96D4A38F9F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5-DC30-4167-ABEC-C96D4A38F9F6}"/>
              </c:ext>
            </c:extLst>
          </c:dPt>
          <c:errBars>
            <c:errBarType val="both"/>
            <c:errValType val="cust"/>
            <c:noEndCap val="0"/>
            <c:plus>
              <c:numRef>
                <c:f>ALL_ILCs!$AF$383:$AP$383</c:f>
                <c:numCache>
                  <c:formatCode>General</c:formatCode>
                  <c:ptCount val="11"/>
                  <c:pt idx="0">
                    <c:v>0.14062193947109056</c:v>
                  </c:pt>
                  <c:pt idx="8">
                    <c:v>0.12927066589292358</c:v>
                  </c:pt>
                  <c:pt idx="9">
                    <c:v>7.8489012764821536E-2</c:v>
                  </c:pt>
                  <c:pt idx="10">
                    <c:v>0.35881476059301548</c:v>
                  </c:pt>
                </c:numCache>
              </c:numRef>
            </c:plus>
            <c:minus>
              <c:numRef>
                <c:f>ALL_ILCs!$AF$370:$AP$370</c:f>
                <c:numCache>
                  <c:formatCode>General</c:formatCode>
                  <c:ptCount val="11"/>
                  <c:pt idx="0">
                    <c:v>0.22501199307512598</c:v>
                  </c:pt>
                  <c:pt idx="8">
                    <c:v>9.9753580705452038E-2</c:v>
                  </c:pt>
                  <c:pt idx="9">
                    <c:v>0.10779204776361084</c:v>
                  </c:pt>
                  <c:pt idx="10">
                    <c:v>0.18677576946005248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ALL_ILCs!$T$370:$AE$370</c:f>
              <c:numCache>
                <c:formatCode>0%</c:formatCode>
                <c:ptCount val="12"/>
                <c:pt idx="0">
                  <c:v>0.24676912480394284</c:v>
                </c:pt>
                <c:pt idx="2">
                  <c:v>7.4261142293546245E-2</c:v>
                </c:pt>
                <c:pt idx="4">
                  <c:v>0.11596869234438928</c:v>
                </c:pt>
                <c:pt idx="5">
                  <c:v>3.9001902430454684E-2</c:v>
                </c:pt>
                <c:pt idx="6">
                  <c:v>0.11954176954549334</c:v>
                </c:pt>
                <c:pt idx="8">
                  <c:v>0.77437910016618172</c:v>
                </c:pt>
                <c:pt idx="9">
                  <c:v>0.23594228756263633</c:v>
                </c:pt>
                <c:pt idx="10">
                  <c:v>0.28107977804294731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30-4167-ABEC-C96D4A38F9F6}"/>
            </c:ext>
          </c:extLst>
        </c:ser>
        <c:ser>
          <c:idx val="4"/>
          <c:order val="4"/>
          <c:tx>
            <c:strRef>
              <c:f>ALL_ILCs!$S$371</c:f>
              <c:strCache>
                <c:ptCount val="1"/>
                <c:pt idx="0">
                  <c:v>PET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9-DC30-4167-ABEC-C96D4A38F9F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DC30-4167-ABEC-C96D4A38F9F6}"/>
              </c:ext>
            </c:extLst>
          </c:dPt>
          <c:errBars>
            <c:errBarType val="both"/>
            <c:errValType val="cust"/>
            <c:noEndCap val="0"/>
            <c:plus>
              <c:numRef>
                <c:f>ALL_ILCs!$AF$384:$AP$384</c:f>
                <c:numCache>
                  <c:formatCode>General</c:formatCode>
                  <c:ptCount val="11"/>
                  <c:pt idx="0">
                    <c:v>9.8166748866403669E-2</c:v>
                  </c:pt>
                  <c:pt idx="8">
                    <c:v>8.1027012784327668E-2</c:v>
                  </c:pt>
                  <c:pt idx="9">
                    <c:v>9.5632239399334573E-2</c:v>
                  </c:pt>
                  <c:pt idx="10">
                    <c:v>7.0268280370352487E-2</c:v>
                  </c:pt>
                </c:numCache>
              </c:numRef>
            </c:plus>
            <c:minus>
              <c:numRef>
                <c:f>ALL_ILCs!$AF$371:$AP$371</c:f>
                <c:numCache>
                  <c:formatCode>General</c:formatCode>
                  <c:ptCount val="11"/>
                  <c:pt idx="0">
                    <c:v>5.9941450516557637E-2</c:v>
                  </c:pt>
                  <c:pt idx="8">
                    <c:v>5.1316375686428162E-2</c:v>
                  </c:pt>
                  <c:pt idx="9">
                    <c:v>5.2322610636077488E-2</c:v>
                  </c:pt>
                  <c:pt idx="10">
                    <c:v>6.6931753087215551E-2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ALL_ILCs!$T$371:$AE$371</c:f>
              <c:numCache>
                <c:formatCode>0%</c:formatCode>
                <c:ptCount val="12"/>
                <c:pt idx="0">
                  <c:v>0.19509433978277677</c:v>
                </c:pt>
                <c:pt idx="2">
                  <c:v>7.1221914741732659E-2</c:v>
                </c:pt>
                <c:pt idx="4">
                  <c:v>0.50145729489341728</c:v>
                </c:pt>
                <c:pt idx="5">
                  <c:v>0.18603027433201724</c:v>
                </c:pt>
                <c:pt idx="6">
                  <c:v>0.37008324400599857</c:v>
                </c:pt>
                <c:pt idx="8">
                  <c:v>0.50145729489341728</c:v>
                </c:pt>
                <c:pt idx="9">
                  <c:v>0.18603027433201724</c:v>
                </c:pt>
                <c:pt idx="10">
                  <c:v>0.37008324400599857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30-4167-ABEC-C96D4A38F9F6}"/>
            </c:ext>
          </c:extLst>
        </c:ser>
        <c:ser>
          <c:idx val="5"/>
          <c:order val="5"/>
          <c:tx>
            <c:strRef>
              <c:f>ALL_ILCs!$S$372</c:f>
              <c:strCache>
                <c:ptCount val="1"/>
              </c:strCache>
            </c:strRef>
          </c:tx>
          <c:spPr>
            <a:solidFill>
              <a:schemeClr val="accent6"/>
            </a:solidFill>
            <a:ln w="136525">
              <a:solidFill>
                <a:srgbClr val="92D050"/>
              </a:solidFill>
            </a:ln>
            <a:effectLst/>
          </c:spPr>
          <c:invertIfNegative val="0"/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ALL_ILCs!$T$372:$AE$372</c:f>
              <c:numCache>
                <c:formatCode>0%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5-DC30-4167-ABEC-C96D4A38F9F6}"/>
            </c:ext>
          </c:extLst>
        </c:ser>
        <c:ser>
          <c:idx val="6"/>
          <c:order val="6"/>
          <c:tx>
            <c:strRef>
              <c:f>ALL_ILCs!$S$373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85725">
              <a:solidFill>
                <a:srgbClr val="002060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857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DC30-4167-ABEC-C96D4A38F9F6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 w="857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C30-4167-ABEC-C96D4A38F9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effectLst>
                      <a:outerShdw blurRad="50800" dist="50800" dir="5400000" sx="15000" sy="15000" algn="ctr" rotWithShape="0">
                        <a:srgbClr val="000000">
                          <a:alpha val="43137"/>
                        </a:srgb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ALL_ILCs!$AF$386:$AP$386</c:f>
                <c:numCache>
                  <c:formatCode>General</c:formatCode>
                  <c:ptCount val="11"/>
                  <c:pt idx="0">
                    <c:v>0.1110795242299181</c:v>
                  </c:pt>
                  <c:pt idx="8">
                    <c:v>0.10886592291172692</c:v>
                  </c:pt>
                  <c:pt idx="9">
                    <c:v>7.6800289769995589E-2</c:v>
                  </c:pt>
                  <c:pt idx="10">
                    <c:v>0.10037864788589362</c:v>
                  </c:pt>
                </c:numCache>
              </c:numRef>
            </c:plus>
            <c:minus>
              <c:numRef>
                <c:f>ALL_ILCs!$AF$373:$AP$373</c:f>
                <c:numCache>
                  <c:formatCode>General</c:formatCode>
                  <c:ptCount val="11"/>
                  <c:pt idx="0">
                    <c:v>0.17472494571642688</c:v>
                  </c:pt>
                  <c:pt idx="8">
                    <c:v>0.10941242998605216</c:v>
                  </c:pt>
                  <c:pt idx="9">
                    <c:v>5.0320109992581047E-2</c:v>
                  </c:pt>
                  <c:pt idx="10">
                    <c:v>6.571774353452875E-2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ALL_ILCs!$T$373:$AE$373</c:f>
              <c:numCache>
                <c:formatCode>0%</c:formatCode>
                <c:ptCount val="12"/>
                <c:pt idx="0">
                  <c:v>0.22504684668902933</c:v>
                </c:pt>
                <c:pt idx="2">
                  <c:v>5.2265412454212283E-2</c:v>
                </c:pt>
                <c:pt idx="4">
                  <c:v>0.14359267752863081</c:v>
                </c:pt>
                <c:pt idx="5">
                  <c:v>7.3588232696851802E-2</c:v>
                </c:pt>
                <c:pt idx="6">
                  <c:v>4.9578336962602096E-2</c:v>
                </c:pt>
                <c:pt idx="8">
                  <c:v>0.71402643857089854</c:v>
                </c:pt>
                <c:pt idx="9">
                  <c:v>0.19635701063911498</c:v>
                </c:pt>
                <c:pt idx="10">
                  <c:v>0.32962632120999752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30-4167-ABEC-C96D4A38F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45"/>
        <c:axId val="517023288"/>
        <c:axId val="517020008"/>
      </c:barChart>
      <c:lineChart>
        <c:grouping val="standard"/>
        <c:varyColors val="0"/>
        <c:ser>
          <c:idx val="7"/>
          <c:order val="7"/>
          <c:tx>
            <c:strRef>
              <c:f>ALL_ILCs!$S$374</c:f>
              <c:strCache>
                <c:ptCount val="1"/>
                <c:pt idx="0">
                  <c:v>RSD level parallel ILCs</c:v>
                </c:pt>
              </c:strCache>
            </c:strRef>
          </c:tx>
          <c:spPr>
            <a:ln w="28575" cap="rnd" cmpd="sng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ALL_ILCs!$T$374:$AE$374</c:f>
              <c:numCache>
                <c:formatCode>0%</c:formatCode>
                <c:ptCount val="12"/>
                <c:pt idx="0">
                  <c:v>0.22504684668902933</c:v>
                </c:pt>
                <c:pt idx="1">
                  <c:v>0.22504684668902933</c:v>
                </c:pt>
                <c:pt idx="2">
                  <c:v>0.22504684668902933</c:v>
                </c:pt>
                <c:pt idx="3">
                  <c:v>0.22504684668902933</c:v>
                </c:pt>
                <c:pt idx="4">
                  <c:v>0.22504684668902933</c:v>
                </c:pt>
                <c:pt idx="5">
                  <c:v>0.22504684668902933</c:v>
                </c:pt>
                <c:pt idx="6">
                  <c:v>0.22504684668902933</c:v>
                </c:pt>
                <c:pt idx="7">
                  <c:v>0.22504684668902933</c:v>
                </c:pt>
                <c:pt idx="8">
                  <c:v>0.22504684668902933</c:v>
                </c:pt>
                <c:pt idx="9">
                  <c:v>0.22504684668902933</c:v>
                </c:pt>
                <c:pt idx="10">
                  <c:v>0.22504684668902933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C30-4167-ABEC-C96D4A38F9F6}"/>
            </c:ext>
          </c:extLst>
        </c:ser>
        <c:ser>
          <c:idx val="8"/>
          <c:order val="8"/>
          <c:tx>
            <c:strRef>
              <c:f>ALL_ILCs!$S$375</c:f>
              <c:strCache>
                <c:ptCount val="1"/>
                <c:pt idx="0">
                  <c:v>RSD level serial ILC (Si 10µm)</c:v>
                </c:pt>
              </c:strCache>
            </c:strRef>
          </c:tx>
          <c:spPr>
            <a:ln w="28575" cap="rnd">
              <a:solidFill>
                <a:srgbClr val="002060"/>
              </a:solidFill>
              <a:round/>
            </a:ln>
            <a:effectLst/>
          </c:spPr>
          <c:marker>
            <c:symbol val="none"/>
          </c:marker>
          <c:cat>
            <c:strRef>
              <c:f>ALL_ILCs!$T$366:$AE$366</c:f>
              <c:strCache>
                <c:ptCount val="11"/>
                <c:pt idx="0">
                  <c:v>P</c:v>
                </c:pt>
                <c:pt idx="2">
                  <c:v>S1</c:v>
                </c:pt>
                <c:pt idx="4">
                  <c:v>S3.2</c:v>
                </c:pt>
                <c:pt idx="5">
                  <c:v>S3.2 (Raman)</c:v>
                </c:pt>
                <c:pt idx="6">
                  <c:v>S3.2   (FTIR)</c:v>
                </c:pt>
                <c:pt idx="8">
                  <c:v>S2</c:v>
                </c:pt>
                <c:pt idx="9">
                  <c:v>S2 (Raman)</c:v>
                </c:pt>
                <c:pt idx="10">
                  <c:v>S2     (FTIR)</c:v>
                </c:pt>
              </c:strCache>
            </c:strRef>
          </c:cat>
          <c:val>
            <c:numRef>
              <c:f>ALL_ILCs!$T$375:$AE$375</c:f>
              <c:numCache>
                <c:formatCode>0%</c:formatCode>
                <c:ptCount val="12"/>
                <c:pt idx="2">
                  <c:v>5.2265412454212283E-2</c:v>
                </c:pt>
                <c:pt idx="3">
                  <c:v>5.2265412454212283E-2</c:v>
                </c:pt>
                <c:pt idx="4">
                  <c:v>5.2265412454212283E-2</c:v>
                </c:pt>
                <c:pt idx="5">
                  <c:v>5.2265412454212283E-2</c:v>
                </c:pt>
                <c:pt idx="6">
                  <c:v>5.2265412454212283E-2</c:v>
                </c:pt>
                <c:pt idx="7">
                  <c:v>5.2265412454212283E-2</c:v>
                </c:pt>
                <c:pt idx="8">
                  <c:v>5.2265412454212283E-2</c:v>
                </c:pt>
                <c:pt idx="9">
                  <c:v>5.2265412454212283E-2</c:v>
                </c:pt>
                <c:pt idx="10">
                  <c:v>5.2265412454212283E-2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DC30-4167-ABEC-C96D4A38F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7023288"/>
        <c:axId val="517020008"/>
      </c:lineChart>
      <c:catAx>
        <c:axId val="51702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7020008"/>
        <c:crosses val="autoZero"/>
        <c:auto val="1"/>
        <c:lblAlgn val="ctr"/>
        <c:lblOffset val="100"/>
        <c:noMultiLvlLbl val="0"/>
      </c:catAx>
      <c:valAx>
        <c:axId val="517020008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%" sourceLinked="1"/>
        <c:majorTickMark val="out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7023288"/>
        <c:crosses val="autoZero"/>
        <c:crossBetween val="between"/>
        <c:minorUnit val="4.0000000000000008E-2"/>
      </c:valAx>
      <c:spPr>
        <a:noFill/>
        <a:ln w="3175">
          <a:noFill/>
        </a:ln>
        <a:effectLst/>
      </c:spPr>
    </c:plotArea>
    <c:legend>
      <c:legendPos val="b"/>
      <c:legendEntry>
        <c:idx val="5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TMP RMD (mean at 100%)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ALL_ILCs!$S$23</c:f>
              <c:strCache>
                <c:ptCount val="1"/>
                <c:pt idx="0">
                  <c:v>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ALL_ILCs!$S$24:$S$26</c:f>
              <c:numCache>
                <c:formatCode>0%</c:formatCode>
                <c:ptCount val="3"/>
                <c:pt idx="0">
                  <c:v>1.0057911065149947</c:v>
                </c:pt>
                <c:pt idx="1">
                  <c:v>0.75961538461538458</c:v>
                </c:pt>
                <c:pt idx="2">
                  <c:v>0.72267097469036079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4E-4106-B02A-117DE9F0B8EB}"/>
            </c:ext>
          </c:extLst>
        </c:ser>
        <c:ser>
          <c:idx val="1"/>
          <c:order val="1"/>
          <c:tx>
            <c:strRef>
              <c:f>ALL_ILCs!$T$23</c:f>
              <c:strCache>
                <c:ptCount val="1"/>
                <c:pt idx="0">
                  <c:v>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ALL_ILCs!$T$24:$T$26</c:f>
              <c:numCache>
                <c:formatCode>General</c:formatCode>
                <c:ptCount val="3"/>
                <c:pt idx="2" formatCode="0%">
                  <c:v>1.4507269789983845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4E-4106-B02A-117DE9F0B8EB}"/>
            </c:ext>
          </c:extLst>
        </c:ser>
        <c:ser>
          <c:idx val="2"/>
          <c:order val="2"/>
          <c:tx>
            <c:strRef>
              <c:f>ALL_ILCs!$U$23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ALL_ILCs!$U$24:$U$26</c:f>
              <c:numCache>
                <c:formatCode>0%</c:formatCode>
                <c:ptCount val="3"/>
                <c:pt idx="0">
                  <c:v>0.93567735263702168</c:v>
                </c:pt>
                <c:pt idx="1">
                  <c:v>1.4059829059829059</c:v>
                </c:pt>
                <c:pt idx="2">
                  <c:v>1.193322563274098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4E-4106-B02A-117DE9F0B8EB}"/>
            </c:ext>
          </c:extLst>
        </c:ser>
        <c:ser>
          <c:idx val="3"/>
          <c:order val="3"/>
          <c:tx>
            <c:strRef>
              <c:f>ALL_ILCs!$V$23</c:f>
              <c:strCache>
                <c:ptCount val="1"/>
                <c:pt idx="0">
                  <c:v>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ALL_ILCs!$V$24:$V$26</c:f>
              <c:numCache>
                <c:formatCode>0%</c:formatCode>
                <c:ptCount val="3"/>
                <c:pt idx="0">
                  <c:v>1.0585315408479834</c:v>
                </c:pt>
                <c:pt idx="1">
                  <c:v>0.83440170940170943</c:v>
                </c:pt>
                <c:pt idx="2">
                  <c:v>0.63327948303715675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4E-4106-B02A-117DE9F0B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09587192"/>
        <c:axId val="709594408"/>
      </c:barChart>
      <c:catAx>
        <c:axId val="709587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9594408"/>
        <c:crosses val="autoZero"/>
        <c:auto val="1"/>
        <c:lblAlgn val="ctr"/>
        <c:lblOffset val="100"/>
        <c:noMultiLvlLbl val="0"/>
      </c:catAx>
      <c:valAx>
        <c:axId val="709594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709587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ALL_ILCs!$C$414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F498-47DE-AC7F-3CA8B5658323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F498-47DE-AC7F-3CA8B5658323}"/>
              </c:ext>
            </c:extLst>
          </c:dPt>
          <c:dPt>
            <c:idx val="5"/>
            <c:marker>
              <c:symbol val="circle"/>
              <c:size val="12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F498-47DE-AC7F-3CA8B5658323}"/>
              </c:ext>
            </c:extLst>
          </c:dPt>
          <c:dPt>
            <c:idx val="6"/>
            <c:marker>
              <c:symbol val="circ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F498-47DE-AC7F-3CA8B5658323}"/>
              </c:ext>
            </c:extLst>
          </c:dPt>
          <c:dPt>
            <c:idx val="9"/>
            <c:marker>
              <c:symbol val="circ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F498-47DE-AC7F-3CA8B5658323}"/>
              </c:ext>
            </c:extLst>
          </c:dPt>
          <c:dPt>
            <c:idx val="18"/>
            <c:marker>
              <c:symbol val="circ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F498-47DE-AC7F-3CA8B5658323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ALL_ILCs!$C$415:$C$433</c:f>
              <c:numCache>
                <c:formatCode>0%</c:formatCode>
                <c:ptCount val="19"/>
                <c:pt idx="0">
                  <c:v>-0.11880894477727022</c:v>
                </c:pt>
                <c:pt idx="1">
                  <c:v>5.7911065149947039E-3</c:v>
                </c:pt>
                <c:pt idx="2">
                  <c:v>-0.24038461538461542</c:v>
                </c:pt>
                <c:pt idx="3">
                  <c:v>-0.27732902530963921</c:v>
                </c:pt>
                <c:pt idx="6">
                  <c:v>-5.1061007957559745E-2</c:v>
                </c:pt>
                <c:pt idx="9">
                  <c:v>0.6639064783244033</c:v>
                </c:pt>
                <c:pt idx="10">
                  <c:v>0.33507034914017697</c:v>
                </c:pt>
                <c:pt idx="11">
                  <c:v>1.0256012412723043</c:v>
                </c:pt>
                <c:pt idx="12">
                  <c:v>0.69137055837563444</c:v>
                </c:pt>
                <c:pt idx="13">
                  <c:v>0.73397761953204488</c:v>
                </c:pt>
                <c:pt idx="16">
                  <c:v>0.1064663618549968</c:v>
                </c:pt>
                <c:pt idx="17">
                  <c:v>-9.210526315789469E-2</c:v>
                </c:pt>
                <c:pt idx="18">
                  <c:v>0.19069767441860463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98-47DE-AC7F-3CA8B5658323}"/>
            </c:ext>
          </c:extLst>
        </c:ser>
        <c:ser>
          <c:idx val="1"/>
          <c:order val="1"/>
          <c:tx>
            <c:strRef>
              <c:f>ALL_ILCs!$D$414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5"/>
            <c:marker>
              <c:symbol val="triangle"/>
              <c:size val="12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F498-47DE-AC7F-3CA8B5658323}"/>
              </c:ext>
            </c:extLst>
          </c:dPt>
          <c:dPt>
            <c:idx val="6"/>
            <c:marker>
              <c:symbol val="triang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F498-47DE-AC7F-3CA8B5658323}"/>
              </c:ext>
            </c:extLst>
          </c:dPt>
          <c:dPt>
            <c:idx val="9"/>
            <c:marker>
              <c:symbol val="triang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F498-47DE-AC7F-3CA8B5658323}"/>
              </c:ext>
            </c:extLst>
          </c:dPt>
          <c:dPt>
            <c:idx val="18"/>
            <c:marker>
              <c:symbol val="triang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F498-47DE-AC7F-3CA8B5658323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ALL_ILCs!$D$415:$D$433</c:f>
              <c:numCache>
                <c:formatCode>General</c:formatCode>
                <c:ptCount val="19"/>
                <c:pt idx="6" formatCode="0%">
                  <c:v>-8.6870026525198929E-2</c:v>
                </c:pt>
                <c:pt idx="9" formatCode="0%">
                  <c:v>0.40591005033284611</c:v>
                </c:pt>
                <c:pt idx="10" formatCode="0%">
                  <c:v>0.45544554455445541</c:v>
                </c:pt>
                <c:pt idx="11" formatCode="0%">
                  <c:v>0.53685027152831655</c:v>
                </c:pt>
                <c:pt idx="12" formatCode="0%">
                  <c:v>0.25076142131979684</c:v>
                </c:pt>
                <c:pt idx="13" formatCode="0%">
                  <c:v>0.34944048830111907</c:v>
                </c:pt>
                <c:pt idx="16" formatCode="0%">
                  <c:v>0.23187459177008485</c:v>
                </c:pt>
                <c:pt idx="17" formatCode="0%">
                  <c:v>0.35087719298245612</c:v>
                </c:pt>
                <c:pt idx="18" formatCode="0%">
                  <c:v>0.18139534883720931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98-47DE-AC7F-3CA8B5658323}"/>
            </c:ext>
          </c:extLst>
        </c:ser>
        <c:ser>
          <c:idx val="2"/>
          <c:order val="2"/>
          <c:tx>
            <c:strRef>
              <c:f>ALL_ILCs!$E$414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24"/>
            <c:spPr>
              <a:solidFill>
                <a:schemeClr val="accent5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ALL_ILCs!$E$415:$E$433</c:f>
              <c:numCache>
                <c:formatCode>General</c:formatCode>
                <c:ptCount val="19"/>
                <c:pt idx="6" formatCode="0%">
                  <c:v>3.0503978779840901E-2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98-47DE-AC7F-3CA8B5658323}"/>
            </c:ext>
          </c:extLst>
        </c:ser>
        <c:ser>
          <c:idx val="3"/>
          <c:order val="3"/>
          <c:tx>
            <c:strRef>
              <c:f>ALL_ILCs!$F$414</c:f>
              <c:strCache>
                <c:ptCount val="1"/>
                <c:pt idx="0">
                  <c:v>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F498-47DE-AC7F-3CA8B5658323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F498-47DE-AC7F-3CA8B5658323}"/>
              </c:ext>
            </c:extLst>
          </c:dPt>
          <c:dPt>
            <c:idx val="5"/>
            <c:marker>
              <c:symbol val="circle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F498-47DE-AC7F-3CA8B5658323}"/>
              </c:ext>
            </c:extLst>
          </c:dPt>
          <c:dPt>
            <c:idx val="6"/>
            <c:marker>
              <c:symbol val="circ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F498-47DE-AC7F-3CA8B5658323}"/>
              </c:ext>
            </c:extLst>
          </c:dPt>
          <c:dPt>
            <c:idx val="9"/>
            <c:marker>
              <c:symbol val="circ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F498-47DE-AC7F-3CA8B5658323}"/>
              </c:ext>
            </c:extLst>
          </c:dPt>
          <c:dPt>
            <c:idx val="18"/>
            <c:marker>
              <c:symbol val="circ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F498-47DE-AC7F-3CA8B5658323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ALL_ILCs!$F$415:$F$433</c:f>
              <c:numCache>
                <c:formatCode>General</c:formatCode>
                <c:ptCount val="19"/>
                <c:pt idx="0" formatCode="0%">
                  <c:v>-4.1224271902247978E-2</c:v>
                </c:pt>
                <c:pt idx="3" formatCode="0%">
                  <c:v>0.45072697899838454</c:v>
                </c:pt>
                <c:pt idx="6" formatCode="0%">
                  <c:v>3.2493368700265313E-2</c:v>
                </c:pt>
                <c:pt idx="9" formatCode="0%">
                  <c:v>-0.40558532229258004</c:v>
                </c:pt>
                <c:pt idx="10" formatCode="0%">
                  <c:v>-0.13183949973944775</c:v>
                </c:pt>
                <c:pt idx="11" formatCode="0%">
                  <c:v>-0.64158262218774242</c:v>
                </c:pt>
                <c:pt idx="12" formatCode="0%">
                  <c:v>-0.58071065989847725</c:v>
                </c:pt>
                <c:pt idx="13" formatCode="0%">
                  <c:v>-0.43031536113936919</c:v>
                </c:pt>
                <c:pt idx="16" formatCode="0%">
                  <c:v>-0.16002612671456562</c:v>
                </c:pt>
                <c:pt idx="17" formatCode="0%">
                  <c:v>-0.10087719298245612</c:v>
                </c:pt>
                <c:pt idx="18" formatCode="0%">
                  <c:v>-0.18511627906976746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98-47DE-AC7F-3CA8B5658323}"/>
            </c:ext>
          </c:extLst>
        </c:ser>
        <c:ser>
          <c:idx val="4"/>
          <c:order val="4"/>
          <c:tx>
            <c:strRef>
              <c:f>ALL_ILCs!$G$414</c:f>
              <c:strCache>
                <c:ptCount val="1"/>
                <c:pt idx="0">
                  <c:v>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triang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F498-47DE-AC7F-3CA8B5658323}"/>
              </c:ext>
            </c:extLst>
          </c:dPt>
          <c:dPt>
            <c:idx val="4"/>
            <c:marker>
              <c:symbol val="triangle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F498-47DE-AC7F-3CA8B5658323}"/>
              </c:ext>
            </c:extLst>
          </c:dPt>
          <c:dPt>
            <c:idx val="5"/>
            <c:marker>
              <c:symbol val="triangle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F498-47DE-AC7F-3CA8B5658323}"/>
              </c:ext>
            </c:extLst>
          </c:dPt>
          <c:dPt>
            <c:idx val="6"/>
            <c:marker>
              <c:symbol val="triang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F498-47DE-AC7F-3CA8B5658323}"/>
              </c:ext>
            </c:extLst>
          </c:dPt>
          <c:dPt>
            <c:idx val="9"/>
            <c:marker>
              <c:symbol val="triang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F498-47DE-AC7F-3CA8B5658323}"/>
              </c:ext>
            </c:extLst>
          </c:dPt>
          <c:dPt>
            <c:idx val="18"/>
            <c:marker>
              <c:symbol val="triang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F498-47DE-AC7F-3CA8B5658323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ALL_ILCs!$G$415:$G$433</c:f>
              <c:numCache>
                <c:formatCode>0%</c:formatCode>
                <c:ptCount val="19"/>
                <c:pt idx="0">
                  <c:v>-8.5117741265792746E-2</c:v>
                </c:pt>
                <c:pt idx="1">
                  <c:v>5.8531540847983399E-2</c:v>
                </c:pt>
                <c:pt idx="2">
                  <c:v>-0.16559829059829057</c:v>
                </c:pt>
                <c:pt idx="3">
                  <c:v>-0.36672051696284325</c:v>
                </c:pt>
                <c:pt idx="6">
                  <c:v>6.4323607427055673E-2</c:v>
                </c:pt>
                <c:pt idx="9">
                  <c:v>-0.44877415164799483</c:v>
                </c:pt>
                <c:pt idx="10">
                  <c:v>-0.29233976029181874</c:v>
                </c:pt>
                <c:pt idx="11">
                  <c:v>-0.86966640806827</c:v>
                </c:pt>
                <c:pt idx="12">
                  <c:v>-0.33908629441624372</c:v>
                </c:pt>
                <c:pt idx="13">
                  <c:v>-0.38046795523906407</c:v>
                </c:pt>
                <c:pt idx="16">
                  <c:v>-0.16917047681254083</c:v>
                </c:pt>
                <c:pt idx="17">
                  <c:v>-0.29385964912280704</c:v>
                </c:pt>
                <c:pt idx="18">
                  <c:v>-0.11627906976744184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98-47DE-AC7F-3CA8B5658323}"/>
            </c:ext>
          </c:extLst>
        </c:ser>
        <c:ser>
          <c:idx val="5"/>
          <c:order val="5"/>
          <c:tx>
            <c:strRef>
              <c:f>ALL_ILCs!$H$414</c:f>
              <c:strCache>
                <c:ptCount val="1"/>
                <c:pt idx="0">
                  <c:v>F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accent2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dash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F498-47DE-AC7F-3CA8B5658323}"/>
              </c:ext>
            </c:extLst>
          </c:dPt>
          <c:dPt>
            <c:idx val="5"/>
            <c:marker>
              <c:symbol val="dash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F498-47DE-AC7F-3CA8B5658323}"/>
              </c:ext>
            </c:extLst>
          </c:dPt>
          <c:dPt>
            <c:idx val="6"/>
            <c:marker>
              <c:symbol val="dash"/>
              <c:size val="24"/>
              <c:spPr>
                <a:solidFill>
                  <a:schemeClr val="accent2">
                    <a:lumMod val="75000"/>
                    <a:alpha val="3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84FB-49F1-9F01-EB8E49591DAD}"/>
              </c:ext>
            </c:extLst>
          </c:dPt>
          <c:dPt>
            <c:idx val="9"/>
            <c:marker>
              <c:symbol val="dash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F498-47DE-AC7F-3CA8B5658323}"/>
              </c:ext>
            </c:extLst>
          </c:dPt>
          <c:dPt>
            <c:idx val="18"/>
            <c:marker>
              <c:symbol val="dash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F498-47DE-AC7F-3CA8B5658323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ALL_ILCs!$H$415:$H$433</c:f>
              <c:numCache>
                <c:formatCode>0%</c:formatCode>
                <c:ptCount val="19"/>
                <c:pt idx="0">
                  <c:v>0.24515095794531128</c:v>
                </c:pt>
                <c:pt idx="1">
                  <c:v>-6.4322647362978325E-2</c:v>
                </c:pt>
                <c:pt idx="2">
                  <c:v>0.40598290598290587</c:v>
                </c:pt>
                <c:pt idx="3">
                  <c:v>0.19332256327409802</c:v>
                </c:pt>
                <c:pt idx="6">
                  <c:v>-0.31564986737400536</c:v>
                </c:pt>
                <c:pt idx="9">
                  <c:v>-0.62948530605617803</c:v>
                </c:pt>
                <c:pt idx="10">
                  <c:v>-0.58415841584158423</c:v>
                </c:pt>
                <c:pt idx="11">
                  <c:v>-0.54926299456943362</c:v>
                </c:pt>
                <c:pt idx="12">
                  <c:v>-0.71573604060913709</c:v>
                </c:pt>
                <c:pt idx="13">
                  <c:v>-0.68311291963377418</c:v>
                </c:pt>
                <c:pt idx="16">
                  <c:v>-1.2410189418680551E-2</c:v>
                </c:pt>
                <c:pt idx="17">
                  <c:v>0.14912280701754388</c:v>
                </c:pt>
                <c:pt idx="18">
                  <c:v>-8.0930232558139581E-2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498-47DE-AC7F-3CA8B5658323}"/>
            </c:ext>
          </c:extLst>
        </c:ser>
        <c:ser>
          <c:idx val="6"/>
          <c:order val="6"/>
          <c:tx>
            <c:strRef>
              <c:f>ALL_ILCs!$I$414</c:f>
              <c:strCache>
                <c:ptCount val="1"/>
                <c:pt idx="0">
                  <c:v>G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6"/>
            <c:marker>
              <c:symbol val="squar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F498-47DE-AC7F-3CA8B5658323}"/>
              </c:ext>
            </c:extLst>
          </c:dPt>
          <c:dPt>
            <c:idx val="9"/>
            <c:marker>
              <c:symbol val="squar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F498-47DE-AC7F-3CA8B5658323}"/>
              </c:ext>
            </c:extLst>
          </c:dPt>
          <c:dPt>
            <c:idx val="18"/>
            <c:marker>
              <c:symbol val="squar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F498-47DE-AC7F-3CA8B5658323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ALL_ILCs!$I$415:$I$433</c:f>
              <c:numCache>
                <c:formatCode>General</c:formatCode>
                <c:ptCount val="19"/>
                <c:pt idx="6" formatCode="0%">
                  <c:v>1.0610079575596787E-2</c:v>
                </c:pt>
                <c:pt idx="9" formatCode="0%">
                  <c:v>1.1514856307842183</c:v>
                </c:pt>
                <c:pt idx="10" formatCode="0%">
                  <c:v>1.0500260552371024</c:v>
                </c:pt>
                <c:pt idx="11" formatCode="0%">
                  <c:v>1.1993793638479442</c:v>
                </c:pt>
                <c:pt idx="12" formatCode="0%">
                  <c:v>1.4375634517766498</c:v>
                </c:pt>
                <c:pt idx="13" formatCode="0%">
                  <c:v>1.0757884028484233</c:v>
                </c:pt>
                <c:pt idx="16" formatCode="0%">
                  <c:v>3.2658393207054548E-3</c:v>
                </c:pt>
                <c:pt idx="17" formatCode="0%">
                  <c:v>-1.3157894736842146E-2</c:v>
                </c:pt>
                <c:pt idx="18" formatCode="0%">
                  <c:v>1.0232558139534831E-2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498-47DE-AC7F-3CA8B5658323}"/>
            </c:ext>
          </c:extLst>
        </c:ser>
        <c:ser>
          <c:idx val="7"/>
          <c:order val="7"/>
          <c:tx>
            <c:strRef>
              <c:f>ALL_ILCs!$J$414</c:f>
              <c:strCache>
                <c:ptCount val="1"/>
                <c:pt idx="0">
                  <c:v>H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DEB69">
                  <a:alpha val="69804"/>
                </a:srgbClr>
              </a:solidFill>
              <a:ln w="9525">
                <a:noFill/>
              </a:ln>
              <a:effectLst/>
            </c:spPr>
          </c:marker>
          <c:dPt>
            <c:idx val="5"/>
            <c:marker>
              <c:symbol val="circle"/>
              <c:size val="12"/>
              <c:spPr>
                <a:solidFill>
                  <a:srgbClr val="FDEB69">
                    <a:alpha val="69804"/>
                  </a:srgb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F498-47DE-AC7F-3CA8B5658323}"/>
              </c:ext>
            </c:extLst>
          </c:dPt>
          <c:dPt>
            <c:idx val="9"/>
            <c:marker>
              <c:symbol val="circle"/>
              <c:size val="24"/>
              <c:spPr>
                <a:solidFill>
                  <a:srgbClr val="FDEB69">
                    <a:alpha val="69804"/>
                  </a:srgb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F498-47DE-AC7F-3CA8B5658323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ALL_ILCs!$J$415:$J$433</c:f>
              <c:numCache>
                <c:formatCode>General</c:formatCode>
                <c:ptCount val="19"/>
                <c:pt idx="9" formatCode="0%">
                  <c:v>-0.73745737944471501</c:v>
                </c:pt>
                <c:pt idx="10" formatCode="0%">
                  <c:v>-0.83220427305888489</c:v>
                </c:pt>
                <c:pt idx="11" formatCode="0%">
                  <c:v>-0.70131885182311871</c:v>
                </c:pt>
                <c:pt idx="12" formatCode="0%">
                  <c:v>-0.74416243654822334</c:v>
                </c:pt>
                <c:pt idx="13" formatCode="0%">
                  <c:v>-0.66531027466937942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F498-47DE-AC7F-3CA8B56583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7892272"/>
        <c:axId val="637892928"/>
      </c:lineChart>
      <c:catAx>
        <c:axId val="63789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t" anchorCtr="0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892928"/>
        <c:crosses val="autoZero"/>
        <c:auto val="1"/>
        <c:lblAlgn val="ctr"/>
        <c:lblOffset val="100"/>
        <c:noMultiLvlLbl val="0"/>
      </c:catAx>
      <c:valAx>
        <c:axId val="637892928"/>
        <c:scaling>
          <c:orientation val="minMax"/>
          <c:max val="1.5"/>
          <c:min val="-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/>
                  <a:t>Deviation</a:t>
                </a:r>
                <a:r>
                  <a:rPr lang="de-DE" sz="1800" baseline="0"/>
                  <a:t> from</a:t>
                </a:r>
                <a:r>
                  <a:rPr lang="de-DE" sz="1800"/>
                  <a:t> mean across participants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89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592021006253387"/>
          <c:y val="0.93452275737559642"/>
          <c:w val="0.62788281575607063"/>
          <c:h val="5.54823030544377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S2  - RMD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ALL_ILCs!$A$321</c:f>
              <c:strCache>
                <c:ptCount val="1"/>
                <c:pt idx="0">
                  <c:v>PA</c:v>
                </c:pt>
              </c:strCache>
            </c:strRef>
          </c:tx>
          <c:spPr>
            <a:ln w="31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ALL_ILCs!$B$320:$H$320</c:f>
              <c:strCache>
                <c:ptCount val="7"/>
                <c:pt idx="0">
                  <c:v>B</c:v>
                </c:pt>
                <c:pt idx="1">
                  <c:v>D</c:v>
                </c:pt>
                <c:pt idx="2">
                  <c:v>E</c:v>
                </c:pt>
                <c:pt idx="3">
                  <c:v>F</c:v>
                </c:pt>
                <c:pt idx="4">
                  <c:v>H</c:v>
                </c:pt>
                <c:pt idx="5">
                  <c:v>G</c:v>
                </c:pt>
                <c:pt idx="6">
                  <c:v>A</c:v>
                </c:pt>
              </c:strCache>
            </c:strRef>
          </c:cat>
          <c:val>
            <c:numRef>
              <c:f>ALL_ILCs!$B$321:$H$321</c:f>
              <c:numCache>
                <c:formatCode>0%</c:formatCode>
                <c:ptCount val="7"/>
                <c:pt idx="0">
                  <c:v>0.14100905562742549</c:v>
                </c:pt>
                <c:pt idx="1">
                  <c:v>-0.33893919793014227</c:v>
                </c:pt>
                <c:pt idx="2">
                  <c:v>-0.43855109961190164</c:v>
                </c:pt>
                <c:pt idx="3">
                  <c:v>-0.62871927554980589</c:v>
                </c:pt>
                <c:pt idx="4">
                  <c:v>-0.23932729624838289</c:v>
                </c:pt>
                <c:pt idx="5">
                  <c:v>1.0375161707632601</c:v>
                </c:pt>
                <c:pt idx="6">
                  <c:v>0.46701164294954722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6-42F3-A410-EFF930217024}"/>
            </c:ext>
          </c:extLst>
        </c:ser>
        <c:ser>
          <c:idx val="1"/>
          <c:order val="1"/>
          <c:tx>
            <c:strRef>
              <c:f>ALL_ILCs!$A$322</c:f>
              <c:strCache>
                <c:ptCount val="1"/>
                <c:pt idx="0">
                  <c:v>PE</c:v>
                </c:pt>
              </c:strCache>
            </c:strRef>
          </c:tx>
          <c:spPr>
            <a:ln w="31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ALL_ILCs!$B$320:$H$320</c:f>
              <c:strCache>
                <c:ptCount val="7"/>
                <c:pt idx="0">
                  <c:v>B</c:v>
                </c:pt>
                <c:pt idx="1">
                  <c:v>D</c:v>
                </c:pt>
                <c:pt idx="2">
                  <c:v>E</c:v>
                </c:pt>
                <c:pt idx="3">
                  <c:v>F</c:v>
                </c:pt>
                <c:pt idx="4">
                  <c:v>H</c:v>
                </c:pt>
                <c:pt idx="5">
                  <c:v>G</c:v>
                </c:pt>
                <c:pt idx="6">
                  <c:v>A</c:v>
                </c:pt>
              </c:strCache>
            </c:strRef>
          </c:cat>
          <c:val>
            <c:numRef>
              <c:f>ALL_ILCs!$B$322:$H$322</c:f>
              <c:numCache>
                <c:formatCode>0%</c:formatCode>
                <c:ptCount val="7"/>
                <c:pt idx="0">
                  <c:v>0.58588672237697303</c:v>
                </c:pt>
                <c:pt idx="1">
                  <c:v>-0.59702878365831014</c:v>
                </c:pt>
                <c:pt idx="2">
                  <c:v>-0.61002785515320335</c:v>
                </c:pt>
                <c:pt idx="3">
                  <c:v>-0.79201485608170841</c:v>
                </c:pt>
                <c:pt idx="4">
                  <c:v>-0.8960074280408542</c:v>
                </c:pt>
                <c:pt idx="5">
                  <c:v>1.4633240482822654</c:v>
                </c:pt>
                <c:pt idx="6">
                  <c:v>0.84586815227483747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56-42F3-A410-EFF930217024}"/>
            </c:ext>
          </c:extLst>
        </c:ser>
        <c:ser>
          <c:idx val="2"/>
          <c:order val="2"/>
          <c:tx>
            <c:strRef>
              <c:f>ALL_ILCs!$A$323</c:f>
              <c:strCache>
                <c:ptCount val="1"/>
                <c:pt idx="0">
                  <c:v>PS</c:v>
                </c:pt>
              </c:strCache>
            </c:strRef>
          </c:tx>
          <c:spPr>
            <a:ln w="31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ALL_ILCs!$B$320:$H$320</c:f>
              <c:strCache>
                <c:ptCount val="7"/>
                <c:pt idx="0">
                  <c:v>B</c:v>
                </c:pt>
                <c:pt idx="1">
                  <c:v>D</c:v>
                </c:pt>
                <c:pt idx="2">
                  <c:v>E</c:v>
                </c:pt>
                <c:pt idx="3">
                  <c:v>F</c:v>
                </c:pt>
                <c:pt idx="4">
                  <c:v>H</c:v>
                </c:pt>
                <c:pt idx="5">
                  <c:v>G</c:v>
                </c:pt>
                <c:pt idx="6">
                  <c:v>A</c:v>
                </c:pt>
              </c:strCache>
            </c:strRef>
          </c:cat>
          <c:val>
            <c:numRef>
              <c:f>ALL_ILCs!$B$323:$H$323</c:f>
              <c:numCache>
                <c:formatCode>0%</c:formatCode>
                <c:ptCount val="7"/>
                <c:pt idx="0">
                  <c:v>0.50515463917525771</c:v>
                </c:pt>
                <c:pt idx="1">
                  <c:v>-0.53092783505154639</c:v>
                </c:pt>
                <c:pt idx="2">
                  <c:v>-0.731958762886598</c:v>
                </c:pt>
                <c:pt idx="3">
                  <c:v>-0.74742268041237114</c:v>
                </c:pt>
                <c:pt idx="4">
                  <c:v>-0.65463917525773196</c:v>
                </c:pt>
                <c:pt idx="5">
                  <c:v>1.4381443298969074</c:v>
                </c:pt>
                <c:pt idx="6">
                  <c:v>0.72164948453608257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56-42F3-A410-EFF930217024}"/>
            </c:ext>
          </c:extLst>
        </c:ser>
        <c:ser>
          <c:idx val="3"/>
          <c:order val="3"/>
          <c:tx>
            <c:strRef>
              <c:f>ALL_ILCs!$A$324</c:f>
              <c:strCache>
                <c:ptCount val="1"/>
                <c:pt idx="0">
                  <c:v>PP</c:v>
                </c:pt>
              </c:strCache>
            </c:strRef>
          </c:tx>
          <c:spPr>
            <a:ln w="31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ALL_ILCs!$B$320:$H$320</c:f>
              <c:strCache>
                <c:ptCount val="7"/>
                <c:pt idx="0">
                  <c:v>B</c:v>
                </c:pt>
                <c:pt idx="1">
                  <c:v>D</c:v>
                </c:pt>
                <c:pt idx="2">
                  <c:v>E</c:v>
                </c:pt>
                <c:pt idx="3">
                  <c:v>F</c:v>
                </c:pt>
                <c:pt idx="4">
                  <c:v>H</c:v>
                </c:pt>
                <c:pt idx="5">
                  <c:v>G</c:v>
                </c:pt>
                <c:pt idx="6">
                  <c:v>A</c:v>
                </c:pt>
              </c:strCache>
            </c:strRef>
          </c:cat>
          <c:val>
            <c:numRef>
              <c:f>ALL_ILCs!$B$324:$H$324</c:f>
              <c:numCache>
                <c:formatCode>0%</c:formatCode>
                <c:ptCount val="7"/>
                <c:pt idx="0">
                  <c:v>0.42471443406022824</c:v>
                </c:pt>
                <c:pt idx="1">
                  <c:v>-0.47300103842159924</c:v>
                </c:pt>
                <c:pt idx="2">
                  <c:v>-0.52024922118380068</c:v>
                </c:pt>
                <c:pt idx="3">
                  <c:v>-0.50207684319833856</c:v>
                </c:pt>
                <c:pt idx="4">
                  <c:v>-0.86552440290758048</c:v>
                </c:pt>
                <c:pt idx="5">
                  <c:v>1.3224299065420557</c:v>
                </c:pt>
                <c:pt idx="6">
                  <c:v>0.61370716510903423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56-42F3-A410-EFF930217024}"/>
            </c:ext>
          </c:extLst>
        </c:ser>
        <c:ser>
          <c:idx val="4"/>
          <c:order val="4"/>
          <c:tx>
            <c:strRef>
              <c:f>ALL_ILCs!$A$325</c:f>
              <c:strCache>
                <c:ptCount val="1"/>
                <c:pt idx="0">
                  <c:v>PET</c:v>
                </c:pt>
              </c:strCache>
            </c:strRef>
          </c:tx>
          <c:spPr>
            <a:ln w="31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ALL_ILCs!$B$320:$H$320</c:f>
              <c:strCache>
                <c:ptCount val="7"/>
                <c:pt idx="0">
                  <c:v>B</c:v>
                </c:pt>
                <c:pt idx="1">
                  <c:v>D</c:v>
                </c:pt>
                <c:pt idx="2">
                  <c:v>E</c:v>
                </c:pt>
                <c:pt idx="3">
                  <c:v>F</c:v>
                </c:pt>
                <c:pt idx="4">
                  <c:v>H</c:v>
                </c:pt>
                <c:pt idx="5">
                  <c:v>G</c:v>
                </c:pt>
                <c:pt idx="6">
                  <c:v>A</c:v>
                </c:pt>
              </c:strCache>
            </c:strRef>
          </c:cat>
          <c:val>
            <c:numRef>
              <c:f>ALL_ILCs!$B$325:$H$325</c:f>
              <c:numCache>
                <c:formatCode>0%</c:formatCode>
                <c:ptCount val="7"/>
                <c:pt idx="0">
                  <c:v>0.24975609756097561</c:v>
                </c:pt>
                <c:pt idx="1">
                  <c:v>3.8048780487804912E-2</c:v>
                </c:pt>
                <c:pt idx="2">
                  <c:v>0.2224390243902441</c:v>
                </c:pt>
                <c:pt idx="3">
                  <c:v>-0.54243902439024394</c:v>
                </c:pt>
                <c:pt idx="4">
                  <c:v>-0.81560975609756092</c:v>
                </c:pt>
                <c:pt idx="5">
                  <c:v>0.20878048780487823</c:v>
                </c:pt>
                <c:pt idx="6">
                  <c:v>0.63902439024390256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56-42F3-A410-EFF930217024}"/>
            </c:ext>
          </c:extLst>
        </c:ser>
        <c:ser>
          <c:idx val="5"/>
          <c:order val="5"/>
          <c:tx>
            <c:strRef>
              <c:f>ALL_ILCs!$A$326</c:f>
              <c:strCache>
                <c:ptCount val="1"/>
                <c:pt idx="0">
                  <c:v>Total</c:v>
                </c:pt>
              </c:strCache>
            </c:strRef>
          </c:tx>
          <c:spPr>
            <a:ln w="539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ALL_ILCs!$B$320:$H$320</c:f>
              <c:strCache>
                <c:ptCount val="7"/>
                <c:pt idx="0">
                  <c:v>B</c:v>
                </c:pt>
                <c:pt idx="1">
                  <c:v>D</c:v>
                </c:pt>
                <c:pt idx="2">
                  <c:v>E</c:v>
                </c:pt>
                <c:pt idx="3">
                  <c:v>F</c:v>
                </c:pt>
                <c:pt idx="4">
                  <c:v>H</c:v>
                </c:pt>
                <c:pt idx="5">
                  <c:v>G</c:v>
                </c:pt>
                <c:pt idx="6">
                  <c:v>A</c:v>
                </c:pt>
              </c:strCache>
            </c:strRef>
          </c:cat>
          <c:val>
            <c:numRef>
              <c:f>ALL_ILCs!$B$326:$H$326</c:f>
              <c:numCache>
                <c:formatCode>0%</c:formatCode>
                <c:ptCount val="7"/>
                <c:pt idx="0">
                  <c:v>0.40591005033284611</c:v>
                </c:pt>
                <c:pt idx="1">
                  <c:v>-0.40558532229258004</c:v>
                </c:pt>
                <c:pt idx="2">
                  <c:v>-0.44877415164799483</c:v>
                </c:pt>
                <c:pt idx="3">
                  <c:v>-0.62948530605617803</c:v>
                </c:pt>
                <c:pt idx="4">
                  <c:v>-0.73745737944471501</c:v>
                </c:pt>
                <c:pt idx="5">
                  <c:v>1.1514856307842183</c:v>
                </c:pt>
                <c:pt idx="6">
                  <c:v>0.6639064783244033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56-42F3-A410-EFF930217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797144"/>
        <c:axId val="689797472"/>
      </c:radarChart>
      <c:catAx>
        <c:axId val="68979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9797472"/>
        <c:crosses val="autoZero"/>
        <c:auto val="1"/>
        <c:lblAlgn val="ctr"/>
        <c:lblOffset val="100"/>
        <c:noMultiLvlLbl val="0"/>
      </c:catAx>
      <c:valAx>
        <c:axId val="689797472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979714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S1  - RMD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ALL_ILCs!$A$98</c:f>
              <c:strCache>
                <c:ptCount val="1"/>
                <c:pt idx="0">
                  <c:v>PA</c:v>
                </c:pt>
              </c:strCache>
            </c:strRef>
          </c:tx>
          <c:spPr>
            <a:ln w="31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ALL_ILCs!$B$97:$G$97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G</c:v>
                </c:pt>
              </c:strCache>
            </c:strRef>
          </c:cat>
          <c:val>
            <c:numRef>
              <c:f>ALL_ILCs!$B$98:$G$98</c:f>
              <c:numCache>
                <c:formatCode>0%</c:formatCode>
                <c:ptCount val="6"/>
                <c:pt idx="0">
                  <c:v>-0.11111111111111116</c:v>
                </c:pt>
                <c:pt idx="1">
                  <c:v>-0.17333333333333334</c:v>
                </c:pt>
                <c:pt idx="2">
                  <c:v>-2.2222222222222254E-2</c:v>
                </c:pt>
                <c:pt idx="3">
                  <c:v>0.42222222222222228</c:v>
                </c:pt>
                <c:pt idx="4">
                  <c:v>6.6666666666666652E-2</c:v>
                </c:pt>
                <c:pt idx="5">
                  <c:v>-0.18222222222222217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9D-458C-95F7-3EF297D54D54}"/>
            </c:ext>
          </c:extLst>
        </c:ser>
        <c:ser>
          <c:idx val="1"/>
          <c:order val="1"/>
          <c:tx>
            <c:strRef>
              <c:f>ALL_ILCs!$A$99</c:f>
              <c:strCache>
                <c:ptCount val="1"/>
                <c:pt idx="0">
                  <c:v>PE</c:v>
                </c:pt>
              </c:strCache>
            </c:strRef>
          </c:tx>
          <c:spPr>
            <a:ln w="31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ALL_ILCs!$B$97:$G$97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G</c:v>
                </c:pt>
              </c:strCache>
            </c:strRef>
          </c:cat>
          <c:val>
            <c:numRef>
              <c:f>ALL_ILCs!$B$99:$G$99</c:f>
              <c:numCache>
                <c:formatCode>0%</c:formatCode>
                <c:ptCount val="6"/>
                <c:pt idx="0">
                  <c:v>-0.17339667458432306</c:v>
                </c:pt>
                <c:pt idx="1">
                  <c:v>-0.21615201900237535</c:v>
                </c:pt>
                <c:pt idx="2">
                  <c:v>-4.513064133016631E-2</c:v>
                </c:pt>
                <c:pt idx="3">
                  <c:v>2.6128266033254022E-2</c:v>
                </c:pt>
                <c:pt idx="4">
                  <c:v>0.26840855106888362</c:v>
                </c:pt>
                <c:pt idx="5">
                  <c:v>0.14014251781472686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9D-458C-95F7-3EF297D54D54}"/>
            </c:ext>
          </c:extLst>
        </c:ser>
        <c:ser>
          <c:idx val="2"/>
          <c:order val="2"/>
          <c:tx>
            <c:strRef>
              <c:f>ALL_ILCs!$A$100</c:f>
              <c:strCache>
                <c:ptCount val="1"/>
                <c:pt idx="0">
                  <c:v>PS</c:v>
                </c:pt>
              </c:strCache>
            </c:strRef>
          </c:tx>
          <c:spPr>
            <a:ln w="31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ALL_ILCs!$B$97:$G$97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G</c:v>
                </c:pt>
              </c:strCache>
            </c:strRef>
          </c:cat>
          <c:val>
            <c:numRef>
              <c:f>ALL_ILCs!$B$100:$G$100</c:f>
              <c:numCache>
                <c:formatCode>0%</c:formatCode>
                <c:ptCount val="6"/>
                <c:pt idx="0">
                  <c:v>5.8161350844277759E-2</c:v>
                </c:pt>
                <c:pt idx="1">
                  <c:v>5.8161350844277759E-2</c:v>
                </c:pt>
                <c:pt idx="2">
                  <c:v>1.3133208255159623E-2</c:v>
                </c:pt>
                <c:pt idx="3">
                  <c:v>-0.25703564727954964</c:v>
                </c:pt>
                <c:pt idx="4">
                  <c:v>-4.315196998123827E-2</c:v>
                </c:pt>
                <c:pt idx="5">
                  <c:v>0.17073170731707332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9D-458C-95F7-3EF297D54D54}"/>
            </c:ext>
          </c:extLst>
        </c:ser>
        <c:ser>
          <c:idx val="3"/>
          <c:order val="3"/>
          <c:tx>
            <c:strRef>
              <c:f>ALL_ILCs!$A$101</c:f>
              <c:strCache>
                <c:ptCount val="1"/>
                <c:pt idx="0">
                  <c:v>PP</c:v>
                </c:pt>
              </c:strCache>
            </c:strRef>
          </c:tx>
          <c:spPr>
            <a:ln w="31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ALL_ILCs!$B$97:$G$97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G</c:v>
                </c:pt>
              </c:strCache>
            </c:strRef>
          </c:cat>
          <c:val>
            <c:numRef>
              <c:f>ALL_ILCs!$B$101:$G$101</c:f>
              <c:numCache>
                <c:formatCode>0%</c:formatCode>
                <c:ptCount val="6"/>
                <c:pt idx="0">
                  <c:v>-6.5628476084538478E-2</c:v>
                </c:pt>
                <c:pt idx="1">
                  <c:v>-5.8954393770856539E-2</c:v>
                </c:pt>
                <c:pt idx="2">
                  <c:v>0.10789766407119017</c:v>
                </c:pt>
                <c:pt idx="3">
                  <c:v>-8.5650723025584075E-2</c:v>
                </c:pt>
                <c:pt idx="4">
                  <c:v>2.7808676307007785E-2</c:v>
                </c:pt>
                <c:pt idx="5">
                  <c:v>7.4527252502780694E-2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9D-458C-95F7-3EF297D54D54}"/>
            </c:ext>
          </c:extLst>
        </c:ser>
        <c:ser>
          <c:idx val="4"/>
          <c:order val="4"/>
          <c:tx>
            <c:strRef>
              <c:f>ALL_ILCs!$A$102</c:f>
              <c:strCache>
                <c:ptCount val="1"/>
                <c:pt idx="0">
                  <c:v>PET</c:v>
                </c:pt>
              </c:strCache>
            </c:strRef>
          </c:tx>
          <c:spPr>
            <a:ln w="31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ALL_ILCs!$B$97:$G$97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G</c:v>
                </c:pt>
              </c:strCache>
            </c:strRef>
          </c:cat>
          <c:val>
            <c:numRef>
              <c:f>ALL_ILCs!$B$102:$G$102</c:f>
              <c:numCache>
                <c:formatCode>0%</c:formatCode>
                <c:ptCount val="6"/>
                <c:pt idx="0">
                  <c:v>4.508196721311486E-2</c:v>
                </c:pt>
                <c:pt idx="1">
                  <c:v>-6.557377049180324E-2</c:v>
                </c:pt>
                <c:pt idx="2">
                  <c:v>4.508196721311486E-2</c:v>
                </c:pt>
                <c:pt idx="3">
                  <c:v>3.2786885245901676E-2</c:v>
                </c:pt>
                <c:pt idx="4">
                  <c:v>6.9672131147541005E-2</c:v>
                </c:pt>
                <c:pt idx="5">
                  <c:v>-0.12704918032786883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9D-458C-95F7-3EF297D54D54}"/>
            </c:ext>
          </c:extLst>
        </c:ser>
        <c:ser>
          <c:idx val="5"/>
          <c:order val="5"/>
          <c:tx>
            <c:strRef>
              <c:f>ALL_ILCs!$A$103</c:f>
              <c:strCache>
                <c:ptCount val="1"/>
                <c:pt idx="0">
                  <c:v>Total</c:v>
                </c:pt>
              </c:strCache>
            </c:strRef>
          </c:tx>
          <c:spPr>
            <a:ln w="539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ALL_ILCs!$B$97:$G$97</c:f>
              <c:strCache>
                <c:ptCount val="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G</c:v>
                </c:pt>
              </c:strCache>
            </c:strRef>
          </c:cat>
          <c:val>
            <c:numRef>
              <c:f>ALL_ILCs!$B$103:$G$103</c:f>
              <c:numCache>
                <c:formatCode>0%</c:formatCode>
                <c:ptCount val="6"/>
                <c:pt idx="0">
                  <c:v>-5.1061007957559745E-2</c:v>
                </c:pt>
                <c:pt idx="1">
                  <c:v>-8.6870026525198929E-2</c:v>
                </c:pt>
                <c:pt idx="2">
                  <c:v>3.0503978779840901E-2</c:v>
                </c:pt>
                <c:pt idx="3">
                  <c:v>3.2493368700265313E-2</c:v>
                </c:pt>
                <c:pt idx="4">
                  <c:v>6.4323607427055673E-2</c:v>
                </c:pt>
                <c:pt idx="5">
                  <c:v>1.0610079575596787E-2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9D-458C-95F7-3EF297D54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797144"/>
        <c:axId val="689797472"/>
      </c:radarChart>
      <c:catAx>
        <c:axId val="68979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9797472"/>
        <c:crosses val="autoZero"/>
        <c:auto val="1"/>
        <c:lblAlgn val="ctr"/>
        <c:lblOffset val="100"/>
        <c:noMultiLvlLbl val="0"/>
      </c:catAx>
      <c:valAx>
        <c:axId val="689797472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979714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S3.2  - RMD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ALL_ILCs!$A$169</c:f>
              <c:strCache>
                <c:ptCount val="1"/>
                <c:pt idx="0">
                  <c:v>PA</c:v>
                </c:pt>
              </c:strCache>
            </c:strRef>
          </c:tx>
          <c:spPr>
            <a:ln w="31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ALL_ILCs!$B$168:$G$168</c:f>
              <c:strCache>
                <c:ptCount val="6"/>
                <c:pt idx="0">
                  <c:v>F</c:v>
                </c:pt>
                <c:pt idx="1">
                  <c:v>B</c:v>
                </c:pt>
                <c:pt idx="2">
                  <c:v>A</c:v>
                </c:pt>
                <c:pt idx="3">
                  <c:v>G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ALL_ILCs!$B$169:$G$169</c:f>
              <c:numCache>
                <c:formatCode>0%</c:formatCode>
                <c:ptCount val="6"/>
                <c:pt idx="0">
                  <c:v>2.4911032028469782E-2</c:v>
                </c:pt>
                <c:pt idx="1">
                  <c:v>0.23309608540925253</c:v>
                </c:pt>
                <c:pt idx="2">
                  <c:v>0.22775800711743766</c:v>
                </c:pt>
                <c:pt idx="3">
                  <c:v>-3.380782918149472E-2</c:v>
                </c:pt>
                <c:pt idx="4">
                  <c:v>-0.23131672597864772</c:v>
                </c:pt>
                <c:pt idx="5">
                  <c:v>-0.22064056939501786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1-4639-BAFF-416585F6361A}"/>
            </c:ext>
          </c:extLst>
        </c:ser>
        <c:ser>
          <c:idx val="1"/>
          <c:order val="1"/>
          <c:tx>
            <c:strRef>
              <c:f>ALL_ILCs!$A$170</c:f>
              <c:strCache>
                <c:ptCount val="1"/>
                <c:pt idx="0">
                  <c:v>PE</c:v>
                </c:pt>
              </c:strCache>
            </c:strRef>
          </c:tx>
          <c:spPr>
            <a:ln w="31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ALL_ILCs!$B$168:$G$168</c:f>
              <c:strCache>
                <c:ptCount val="6"/>
                <c:pt idx="0">
                  <c:v>F</c:v>
                </c:pt>
                <c:pt idx="1">
                  <c:v>B</c:v>
                </c:pt>
                <c:pt idx="2">
                  <c:v>A</c:v>
                </c:pt>
                <c:pt idx="3">
                  <c:v>G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ALL_ILCs!$B$170:$G$170</c:f>
              <c:numCache>
                <c:formatCode>0%</c:formatCode>
                <c:ptCount val="6"/>
                <c:pt idx="0">
                  <c:v>-0.20265780730897009</c:v>
                </c:pt>
                <c:pt idx="1">
                  <c:v>3.6544850498338999E-2</c:v>
                </c:pt>
                <c:pt idx="2">
                  <c:v>7.6411960132890311E-2</c:v>
                </c:pt>
                <c:pt idx="3">
                  <c:v>-2.3255813953488302E-2</c:v>
                </c:pt>
                <c:pt idx="4">
                  <c:v>0.15614617940199338</c:v>
                </c:pt>
                <c:pt idx="5">
                  <c:v>-4.3189368770764069E-2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51-4639-BAFF-416585F6361A}"/>
            </c:ext>
          </c:extLst>
        </c:ser>
        <c:ser>
          <c:idx val="2"/>
          <c:order val="2"/>
          <c:tx>
            <c:strRef>
              <c:f>ALL_ILCs!$A$171</c:f>
              <c:strCache>
                <c:ptCount val="1"/>
                <c:pt idx="0">
                  <c:v>PS</c:v>
                </c:pt>
              </c:strCache>
            </c:strRef>
          </c:tx>
          <c:spPr>
            <a:ln w="31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ALL_ILCs!$B$168:$G$168</c:f>
              <c:strCache>
                <c:ptCount val="6"/>
                <c:pt idx="0">
                  <c:v>F</c:v>
                </c:pt>
                <c:pt idx="1">
                  <c:v>B</c:v>
                </c:pt>
                <c:pt idx="2">
                  <c:v>A</c:v>
                </c:pt>
                <c:pt idx="3">
                  <c:v>G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ALL_ILCs!$B$171:$G$171</c:f>
              <c:numCache>
                <c:formatCode>0%</c:formatCode>
                <c:ptCount val="6"/>
                <c:pt idx="0">
                  <c:v>-0.12138728323699421</c:v>
                </c:pt>
                <c:pt idx="1">
                  <c:v>0.26011560693641611</c:v>
                </c:pt>
                <c:pt idx="2">
                  <c:v>0.23699421965317913</c:v>
                </c:pt>
                <c:pt idx="3">
                  <c:v>0.20231213872832376</c:v>
                </c:pt>
                <c:pt idx="4">
                  <c:v>-0.45664739884393069</c:v>
                </c:pt>
                <c:pt idx="5">
                  <c:v>-0.12138728323699421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51-4639-BAFF-416585F6361A}"/>
            </c:ext>
          </c:extLst>
        </c:ser>
        <c:ser>
          <c:idx val="3"/>
          <c:order val="3"/>
          <c:tx>
            <c:strRef>
              <c:f>ALL_ILCs!$A$172</c:f>
              <c:strCache>
                <c:ptCount val="1"/>
                <c:pt idx="0">
                  <c:v>PP</c:v>
                </c:pt>
              </c:strCache>
            </c:strRef>
          </c:tx>
          <c:spPr>
            <a:ln w="31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ALL_ILCs!$B$168:$G$168</c:f>
              <c:strCache>
                <c:ptCount val="6"/>
                <c:pt idx="0">
                  <c:v>F</c:v>
                </c:pt>
                <c:pt idx="1">
                  <c:v>B</c:v>
                </c:pt>
                <c:pt idx="2">
                  <c:v>A</c:v>
                </c:pt>
                <c:pt idx="3">
                  <c:v>G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ALL_ILCs!$B$172:$G$172</c:f>
              <c:numCache>
                <c:formatCode>0%</c:formatCode>
                <c:ptCount val="6"/>
                <c:pt idx="0">
                  <c:v>-0.11013215859030834</c:v>
                </c:pt>
                <c:pt idx="1">
                  <c:v>0.1013215859030836</c:v>
                </c:pt>
                <c:pt idx="2">
                  <c:v>0.11894273127753308</c:v>
                </c:pt>
                <c:pt idx="3">
                  <c:v>2.2026431718061623E-2</c:v>
                </c:pt>
                <c:pt idx="4">
                  <c:v>-0.19823788546255505</c:v>
                </c:pt>
                <c:pt idx="5">
                  <c:v>6.6079295154185091E-2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51-4639-BAFF-416585F6361A}"/>
            </c:ext>
          </c:extLst>
        </c:ser>
        <c:ser>
          <c:idx val="4"/>
          <c:order val="4"/>
          <c:tx>
            <c:strRef>
              <c:f>ALL_ILCs!$A$173</c:f>
              <c:strCache>
                <c:ptCount val="1"/>
                <c:pt idx="0">
                  <c:v>PET</c:v>
                </c:pt>
              </c:strCache>
            </c:strRef>
          </c:tx>
          <c:spPr>
            <a:ln w="31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ALL_ILCs!$B$168:$G$168</c:f>
              <c:strCache>
                <c:ptCount val="6"/>
                <c:pt idx="0">
                  <c:v>F</c:v>
                </c:pt>
                <c:pt idx="1">
                  <c:v>B</c:v>
                </c:pt>
                <c:pt idx="2">
                  <c:v>A</c:v>
                </c:pt>
                <c:pt idx="3">
                  <c:v>G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ALL_ILCs!$B$173:$G$173</c:f>
              <c:numCache>
                <c:formatCode>0%</c:formatCode>
                <c:ptCount val="6"/>
                <c:pt idx="0">
                  <c:v>-0.15000000000000002</c:v>
                </c:pt>
                <c:pt idx="1">
                  <c:v>0.17999999999999994</c:v>
                </c:pt>
                <c:pt idx="2">
                  <c:v>0.21999999999999997</c:v>
                </c:pt>
                <c:pt idx="3">
                  <c:v>-6.9999999999999951E-2</c:v>
                </c:pt>
                <c:pt idx="4">
                  <c:v>-2.0000000000000018E-2</c:v>
                </c:pt>
                <c:pt idx="5">
                  <c:v>-0.16000000000000003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51-4639-BAFF-416585F6361A}"/>
            </c:ext>
          </c:extLst>
        </c:ser>
        <c:ser>
          <c:idx val="5"/>
          <c:order val="5"/>
          <c:tx>
            <c:strRef>
              <c:f>ALL_ILCs!$A$174</c:f>
              <c:strCache>
                <c:ptCount val="1"/>
                <c:pt idx="0">
                  <c:v>Total</c:v>
                </c:pt>
              </c:strCache>
            </c:strRef>
          </c:tx>
          <c:spPr>
            <a:ln w="539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ALL_ILCs!$B$168:$G$168</c:f>
              <c:strCache>
                <c:ptCount val="6"/>
                <c:pt idx="0">
                  <c:v>F</c:v>
                </c:pt>
                <c:pt idx="1">
                  <c:v>B</c:v>
                </c:pt>
                <c:pt idx="2">
                  <c:v>A</c:v>
                </c:pt>
                <c:pt idx="3">
                  <c:v>G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ALL_ILCs!$B$174:$G$174</c:f>
              <c:numCache>
                <c:formatCode>0%</c:formatCode>
                <c:ptCount val="6"/>
                <c:pt idx="0">
                  <c:v>-8.0930232558139581E-2</c:v>
                </c:pt>
                <c:pt idx="1">
                  <c:v>0.18139534883720931</c:v>
                </c:pt>
                <c:pt idx="2">
                  <c:v>0.19069767441860463</c:v>
                </c:pt>
                <c:pt idx="3">
                  <c:v>1.0232558139534831E-2</c:v>
                </c:pt>
                <c:pt idx="4">
                  <c:v>-0.18511627906976746</c:v>
                </c:pt>
                <c:pt idx="5">
                  <c:v>-0.11627906976744184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C51-4639-BAFF-416585F63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797144"/>
        <c:axId val="689797472"/>
      </c:radarChart>
      <c:catAx>
        <c:axId val="689797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9797472"/>
        <c:crosses val="autoZero"/>
        <c:auto val="1"/>
        <c:lblAlgn val="ctr"/>
        <c:lblOffset val="100"/>
        <c:noMultiLvlLbl val="0"/>
      </c:catAx>
      <c:valAx>
        <c:axId val="689797472"/>
        <c:scaling>
          <c:orientation val="minMax"/>
          <c:max val="1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9797144"/>
        <c:crosses val="autoZero"/>
        <c:crossBetween val="between"/>
        <c:majorUnit val="0.5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423751653615302"/>
          <c:y val="4.6900170255102194E-2"/>
          <c:w val="0.76965227633533062"/>
          <c:h val="0.75749916838543319"/>
        </c:manualLayout>
      </c:layout>
      <c:lineChart>
        <c:grouping val="standard"/>
        <c:varyColors val="0"/>
        <c:ser>
          <c:idx val="0"/>
          <c:order val="0"/>
          <c:tx>
            <c:strRef>
              <c:f>ALL_ILCs!$N$414</c:f>
              <c:strCache>
                <c:ptCount val="1"/>
                <c:pt idx="0">
                  <c:v>A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2C85-4D5A-8E5F-A80671E33EC0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2C85-4D5A-8E5F-A80671E33EC0}"/>
              </c:ext>
            </c:extLst>
          </c:dPt>
          <c:dPt>
            <c:idx val="5"/>
            <c:marker>
              <c:symbol val="circle"/>
              <c:size val="12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2C85-4D5A-8E5F-A80671E33EC0}"/>
              </c:ext>
            </c:extLst>
          </c:dPt>
          <c:dPt>
            <c:idx val="6"/>
            <c:marker>
              <c:symbol val="circ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2C85-4D5A-8E5F-A80671E33EC0}"/>
              </c:ext>
            </c:extLst>
          </c:dPt>
          <c:dPt>
            <c:idx val="9"/>
            <c:marker>
              <c:symbol val="circ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2C85-4D5A-8E5F-A80671E33EC0}"/>
              </c:ext>
            </c:extLst>
          </c:dPt>
          <c:dPt>
            <c:idx val="18"/>
            <c:marker>
              <c:symbol val="circ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2C85-4D5A-8E5F-A80671E33EC0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ALL_ILCs!$N$415:$N$433</c:f>
              <c:numCache>
                <c:formatCode>0%</c:formatCode>
                <c:ptCount val="19"/>
                <c:pt idx="0">
                  <c:v>-0.29230182926829262</c:v>
                </c:pt>
                <c:pt idx="1">
                  <c:v>-4.9824150058616623E-2</c:v>
                </c:pt>
                <c:pt idx="2">
                  <c:v>-0.45972644376899696</c:v>
                </c:pt>
                <c:pt idx="3">
                  <c:v>-0.50185597624350409</c:v>
                </c:pt>
                <c:pt idx="6">
                  <c:v>-0.108411214953271</c:v>
                </c:pt>
                <c:pt idx="9">
                  <c:v>-0.22662440570522979</c:v>
                </c:pt>
                <c:pt idx="10">
                  <c:v>-0.3487544483985765</c:v>
                </c:pt>
                <c:pt idx="11">
                  <c:v>-7.9012345679012386E-2</c:v>
                </c:pt>
                <c:pt idx="12">
                  <c:v>-0.30612244897959184</c:v>
                </c:pt>
                <c:pt idx="13">
                  <c:v>-0.16466552315608918</c:v>
                </c:pt>
                <c:pt idx="16">
                  <c:v>-0.10180275715800635</c:v>
                </c:pt>
                <c:pt idx="17">
                  <c:v>-0.32792207792207795</c:v>
                </c:pt>
                <c:pt idx="1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C85-4D5A-8E5F-A80671E33EC0}"/>
            </c:ext>
          </c:extLst>
        </c:ser>
        <c:ser>
          <c:idx val="1"/>
          <c:order val="1"/>
          <c:tx>
            <c:strRef>
              <c:f>ALL_ILCs!$O$414</c:f>
              <c:strCache>
                <c:ptCount val="1"/>
                <c:pt idx="0">
                  <c:v>B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5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5"/>
            <c:marker>
              <c:symbol val="triangle"/>
              <c:size val="12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2C85-4D5A-8E5F-A80671E33EC0}"/>
              </c:ext>
            </c:extLst>
          </c:dPt>
          <c:dPt>
            <c:idx val="6"/>
            <c:marker>
              <c:symbol val="triang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2C85-4D5A-8E5F-A80671E33EC0}"/>
              </c:ext>
            </c:extLst>
          </c:dPt>
          <c:dPt>
            <c:idx val="9"/>
            <c:marker>
              <c:symbol val="triang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2C85-4D5A-8E5F-A80671E33EC0}"/>
              </c:ext>
            </c:extLst>
          </c:dPt>
          <c:dPt>
            <c:idx val="18"/>
            <c:marker>
              <c:symbol val="triangl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2C85-4D5A-8E5F-A80671E33EC0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ALL_ILCs!$O$415:$O$433</c:f>
              <c:numCache>
                <c:formatCode>General</c:formatCode>
                <c:ptCount val="19"/>
                <c:pt idx="6" formatCode="0%">
                  <c:v>-0.14205607476635518</c:v>
                </c:pt>
                <c:pt idx="9" formatCode="0%">
                  <c:v>-0.34653988378235601</c:v>
                </c:pt>
                <c:pt idx="10" formatCode="0%">
                  <c:v>-0.29003558718861211</c:v>
                </c:pt>
                <c:pt idx="11" formatCode="0%">
                  <c:v>-0.3012345679012346</c:v>
                </c:pt>
                <c:pt idx="12" formatCode="0%">
                  <c:v>-0.48688046647230321</c:v>
                </c:pt>
                <c:pt idx="13" formatCode="0%">
                  <c:v>-0.34991423670668953</c:v>
                </c:pt>
                <c:pt idx="16" formatCode="0%">
                  <c:v>0</c:v>
                </c:pt>
                <c:pt idx="17" formatCode="0%">
                  <c:v>0</c:v>
                </c:pt>
                <c:pt idx="18" formatCode="0%">
                  <c:v>-7.8125E-3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C85-4D5A-8E5F-A80671E33EC0}"/>
            </c:ext>
          </c:extLst>
        </c:ser>
        <c:ser>
          <c:idx val="2"/>
          <c:order val="2"/>
          <c:tx>
            <c:strRef>
              <c:f>ALL_ILCs!$P$414</c:f>
              <c:strCache>
                <c:ptCount val="1"/>
                <c:pt idx="0">
                  <c:v>C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24"/>
            <c:spPr>
              <a:solidFill>
                <a:schemeClr val="accent5">
                  <a:lumMod val="75000"/>
                </a:schemeClr>
              </a:solidFill>
              <a:ln w="9525">
                <a:noFill/>
              </a:ln>
              <a:effectLst/>
            </c:spPr>
          </c:marker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ALL_ILCs!$P$415:$P$433</c:f>
              <c:numCache>
                <c:formatCode>General</c:formatCode>
                <c:ptCount val="19"/>
                <c:pt idx="6" formatCode="0%">
                  <c:v>-3.1775700934579487E-2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2C85-4D5A-8E5F-A80671E33EC0}"/>
            </c:ext>
          </c:extLst>
        </c:ser>
        <c:ser>
          <c:idx val="3"/>
          <c:order val="3"/>
          <c:tx>
            <c:strRef>
              <c:f>ALL_ILCs!$Q$414</c:f>
              <c:strCache>
                <c:ptCount val="1"/>
                <c:pt idx="0">
                  <c:v>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circ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2C85-4D5A-8E5F-A80671E33EC0}"/>
              </c:ext>
            </c:extLst>
          </c:dPt>
          <c:dPt>
            <c:idx val="4"/>
            <c:marker>
              <c:symbol val="circle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2C85-4D5A-8E5F-A80671E33EC0}"/>
              </c:ext>
            </c:extLst>
          </c:dPt>
          <c:dPt>
            <c:idx val="5"/>
            <c:marker>
              <c:symbol val="circle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2C85-4D5A-8E5F-A80671E33EC0}"/>
              </c:ext>
            </c:extLst>
          </c:dPt>
          <c:dPt>
            <c:idx val="6"/>
            <c:marker>
              <c:symbol val="circ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2C85-4D5A-8E5F-A80671E33EC0}"/>
              </c:ext>
            </c:extLst>
          </c:dPt>
          <c:dPt>
            <c:idx val="9"/>
            <c:marker>
              <c:symbol val="circ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2C85-4D5A-8E5F-A80671E33EC0}"/>
              </c:ext>
            </c:extLst>
          </c:dPt>
          <c:dPt>
            <c:idx val="18"/>
            <c:marker>
              <c:symbol val="circ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2C85-4D5A-8E5F-A80671E33EC0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ALL_ILCs!$Q$415:$Q$433</c:f>
              <c:numCache>
                <c:formatCode>General</c:formatCode>
                <c:ptCount val="19"/>
                <c:pt idx="0" formatCode="0%">
                  <c:v>-0.22999237804878048</c:v>
                </c:pt>
                <c:pt idx="3" formatCode="0%">
                  <c:v>0</c:v>
                </c:pt>
                <c:pt idx="6" formatCode="0%">
                  <c:v>-2.9906542056074792E-2</c:v>
                </c:pt>
                <c:pt idx="9" formatCode="0%">
                  <c:v>-0.7237189646064448</c:v>
                </c:pt>
                <c:pt idx="10" formatCode="0%">
                  <c:v>-0.57651245551601416</c:v>
                </c:pt>
                <c:pt idx="11" formatCode="0%">
                  <c:v>-0.83703703703703702</c:v>
                </c:pt>
                <c:pt idx="12" formatCode="0%">
                  <c:v>-0.82798833819241979</c:v>
                </c:pt>
                <c:pt idx="13" formatCode="0%">
                  <c:v>-0.725557461406518</c:v>
                </c:pt>
                <c:pt idx="16" formatCode="0%">
                  <c:v>-0.31813361611876989</c:v>
                </c:pt>
                <c:pt idx="17" formatCode="0%">
                  <c:v>-0.33441558441558439</c:v>
                </c:pt>
                <c:pt idx="18" formatCode="0%">
                  <c:v>-0.31562500000000004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2C85-4D5A-8E5F-A80671E33EC0}"/>
            </c:ext>
          </c:extLst>
        </c:ser>
        <c:ser>
          <c:idx val="4"/>
          <c:order val="4"/>
          <c:tx>
            <c:strRef>
              <c:f>ALL_ILCs!$R$414</c:f>
              <c:strCache>
                <c:ptCount val="1"/>
                <c:pt idx="0">
                  <c:v>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accent2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triang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2C85-4D5A-8E5F-A80671E33EC0}"/>
              </c:ext>
            </c:extLst>
          </c:dPt>
          <c:dPt>
            <c:idx val="4"/>
            <c:marker>
              <c:symbol val="triangle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2C85-4D5A-8E5F-A80671E33EC0}"/>
              </c:ext>
            </c:extLst>
          </c:dPt>
          <c:dPt>
            <c:idx val="5"/>
            <c:marker>
              <c:symbol val="triangle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2C85-4D5A-8E5F-A80671E33EC0}"/>
              </c:ext>
            </c:extLst>
          </c:dPt>
          <c:dPt>
            <c:idx val="6"/>
            <c:marker>
              <c:symbol val="triang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2C85-4D5A-8E5F-A80671E33EC0}"/>
              </c:ext>
            </c:extLst>
          </c:dPt>
          <c:dPt>
            <c:idx val="9"/>
            <c:marker>
              <c:symbol val="triang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2C85-4D5A-8E5F-A80671E33EC0}"/>
              </c:ext>
            </c:extLst>
          </c:dPt>
          <c:dPt>
            <c:idx val="18"/>
            <c:marker>
              <c:symbol val="triangle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2C85-4D5A-8E5F-A80671E33EC0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ALL_ILCs!$R$415:$R$433</c:f>
              <c:numCache>
                <c:formatCode>0%</c:formatCode>
                <c:ptCount val="19"/>
                <c:pt idx="0">
                  <c:v>-0.2652439024390244</c:v>
                </c:pt>
                <c:pt idx="1">
                  <c:v>0</c:v>
                </c:pt>
                <c:pt idx="2">
                  <c:v>-0.40653495440729481</c:v>
                </c:pt>
                <c:pt idx="3">
                  <c:v>-0.56347438752783963</c:v>
                </c:pt>
                <c:pt idx="6">
                  <c:v>0</c:v>
                </c:pt>
                <c:pt idx="9">
                  <c:v>-0.74379292128895935</c:v>
                </c:pt>
                <c:pt idx="10">
                  <c:v>-0.65480427046263345</c:v>
                </c:pt>
                <c:pt idx="11">
                  <c:v>-0.94074074074074077</c:v>
                </c:pt>
                <c:pt idx="12">
                  <c:v>-0.7288629737609329</c:v>
                </c:pt>
                <c:pt idx="13">
                  <c:v>-0.70154373927958835</c:v>
                </c:pt>
                <c:pt idx="16">
                  <c:v>-0.32555673382820782</c:v>
                </c:pt>
                <c:pt idx="17">
                  <c:v>-0.47727272727272729</c:v>
                </c:pt>
                <c:pt idx="18">
                  <c:v>-0.2578125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2C85-4D5A-8E5F-A80671E33EC0}"/>
            </c:ext>
          </c:extLst>
        </c:ser>
        <c:ser>
          <c:idx val="5"/>
          <c:order val="5"/>
          <c:tx>
            <c:strRef>
              <c:f>ALL_ILCs!$S$414</c:f>
              <c:strCache>
                <c:ptCount val="1"/>
                <c:pt idx="0">
                  <c:v>F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ash"/>
            <c:size val="5"/>
            <c:spPr>
              <a:solidFill>
                <a:schemeClr val="accent2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dash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2C85-4D5A-8E5F-A80671E33EC0}"/>
              </c:ext>
            </c:extLst>
          </c:dPt>
          <c:dPt>
            <c:idx val="5"/>
            <c:marker>
              <c:symbol val="dash"/>
              <c:size val="12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2C85-4D5A-8E5F-A80671E33EC0}"/>
              </c:ext>
            </c:extLst>
          </c:dPt>
          <c:dPt>
            <c:idx val="6"/>
            <c:marker>
              <c:symbol val="dash"/>
              <c:size val="24"/>
              <c:spPr>
                <a:solidFill>
                  <a:schemeClr val="accent2">
                    <a:lumMod val="75000"/>
                    <a:alpha val="3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2C85-4D5A-8E5F-A80671E33EC0}"/>
              </c:ext>
            </c:extLst>
          </c:dPt>
          <c:dPt>
            <c:idx val="9"/>
            <c:marker>
              <c:symbol val="dash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2C85-4D5A-8E5F-A80671E33EC0}"/>
              </c:ext>
            </c:extLst>
          </c:dPt>
          <c:dPt>
            <c:idx val="18"/>
            <c:marker>
              <c:symbol val="dash"/>
              <c:size val="24"/>
              <c:spPr>
                <a:solidFill>
                  <a:schemeClr val="accent2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2C85-4D5A-8E5F-A80671E33EC0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ALL_ILCs!$S$415:$S$433</c:f>
              <c:numCache>
                <c:formatCode>0%</c:formatCode>
                <c:ptCount val="19"/>
                <c:pt idx="0">
                  <c:v>0</c:v>
                </c:pt>
                <c:pt idx="1">
                  <c:v>-0.11606096131301291</c:v>
                </c:pt>
                <c:pt idx="2">
                  <c:v>0</c:v>
                </c:pt>
                <c:pt idx="3">
                  <c:v>-0.17743132887899038</c:v>
                </c:pt>
                <c:pt idx="6">
                  <c:v>-0.35700934579439247</c:v>
                </c:pt>
                <c:pt idx="9">
                  <c:v>-0.82778658214474377</c:v>
                </c:pt>
                <c:pt idx="10">
                  <c:v>-0.79715302491103202</c:v>
                </c:pt>
                <c:pt idx="11">
                  <c:v>-0.79506172839506173</c:v>
                </c:pt>
                <c:pt idx="12">
                  <c:v>-0.88338192419825079</c:v>
                </c:pt>
                <c:pt idx="13">
                  <c:v>-0.84734133790737565</c:v>
                </c:pt>
                <c:pt idx="16">
                  <c:v>-0.19830328738069991</c:v>
                </c:pt>
                <c:pt idx="17">
                  <c:v>-0.14935064935064934</c:v>
                </c:pt>
                <c:pt idx="18">
                  <c:v>-0.22812500000000002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0-2C85-4D5A-8E5F-A80671E33EC0}"/>
            </c:ext>
          </c:extLst>
        </c:ser>
        <c:ser>
          <c:idx val="6"/>
          <c:order val="6"/>
          <c:tx>
            <c:strRef>
              <c:f>ALL_ILCs!$T$414</c:f>
              <c:strCache>
                <c:ptCount val="1"/>
                <c:pt idx="0">
                  <c:v>G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accent5">
                  <a:lumMod val="75000"/>
                  <a:alpha val="70000"/>
                </a:schemeClr>
              </a:solidFill>
              <a:ln w="9525">
                <a:noFill/>
              </a:ln>
              <a:effectLst/>
            </c:spPr>
          </c:marker>
          <c:dPt>
            <c:idx val="6"/>
            <c:marker>
              <c:symbol val="squar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2C85-4D5A-8E5F-A80671E33EC0}"/>
              </c:ext>
            </c:extLst>
          </c:dPt>
          <c:dPt>
            <c:idx val="9"/>
            <c:marker>
              <c:symbol val="squar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2C85-4D5A-8E5F-A80671E33EC0}"/>
              </c:ext>
            </c:extLst>
          </c:dPt>
          <c:dPt>
            <c:idx val="18"/>
            <c:marker>
              <c:symbol val="square"/>
              <c:size val="24"/>
              <c:spPr>
                <a:solidFill>
                  <a:schemeClr val="accent5">
                    <a:lumMod val="75000"/>
                    <a:alpha val="70000"/>
                  </a:scheme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2C85-4D5A-8E5F-A80671E33EC0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ALL_ILCs!$T$415:$T$433</c:f>
              <c:numCache>
                <c:formatCode>General</c:formatCode>
                <c:ptCount val="19"/>
                <c:pt idx="6" formatCode="0%">
                  <c:v>-5.0467289719626218E-2</c:v>
                </c:pt>
                <c:pt idx="9" formatCode="0%">
                  <c:v>0</c:v>
                </c:pt>
                <c:pt idx="10" formatCode="0%">
                  <c:v>0</c:v>
                </c:pt>
                <c:pt idx="11" formatCode="0%">
                  <c:v>0</c:v>
                </c:pt>
                <c:pt idx="12" formatCode="0%">
                  <c:v>0</c:v>
                </c:pt>
                <c:pt idx="13" formatCode="0%">
                  <c:v>0</c:v>
                </c:pt>
                <c:pt idx="16" formatCode="0%">
                  <c:v>-0.18557794273594908</c:v>
                </c:pt>
                <c:pt idx="17" formatCode="0%">
                  <c:v>-0.26948051948051943</c:v>
                </c:pt>
                <c:pt idx="18" formatCode="0%">
                  <c:v>-0.15156250000000004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2C85-4D5A-8E5F-A80671E33EC0}"/>
            </c:ext>
          </c:extLst>
        </c:ser>
        <c:ser>
          <c:idx val="7"/>
          <c:order val="7"/>
          <c:tx>
            <c:strRef>
              <c:f>ALL_ILCs!$U$414</c:f>
              <c:strCache>
                <c:ptCount val="1"/>
                <c:pt idx="0">
                  <c:v>H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DEB69">
                  <a:alpha val="69804"/>
                </a:srgbClr>
              </a:solidFill>
              <a:ln w="9525">
                <a:noFill/>
              </a:ln>
              <a:effectLst/>
            </c:spPr>
          </c:marker>
          <c:dPt>
            <c:idx val="5"/>
            <c:marker>
              <c:symbol val="circle"/>
              <c:size val="12"/>
              <c:spPr>
                <a:solidFill>
                  <a:srgbClr val="FDEB69">
                    <a:alpha val="69804"/>
                  </a:srgb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2C85-4D5A-8E5F-A80671E33EC0}"/>
              </c:ext>
            </c:extLst>
          </c:dPt>
          <c:dPt>
            <c:idx val="9"/>
            <c:marker>
              <c:symbol val="circle"/>
              <c:size val="24"/>
              <c:spPr>
                <a:solidFill>
                  <a:srgbClr val="FDEB69">
                    <a:alpha val="69804"/>
                  </a:srgbClr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2C85-4D5A-8E5F-A80671E33EC0}"/>
              </c:ext>
            </c:extLst>
          </c:dPt>
          <c:cat>
            <c:strRef>
              <c:f>ALL_ILCs!$B$415:$B$433</c:f>
              <c:strCache>
                <c:ptCount val="19"/>
                <c:pt idx="0">
                  <c:v>P (mean)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6">
                  <c:v>S1</c:v>
                </c:pt>
                <c:pt idx="9">
                  <c:v>S2 (mean)</c:v>
                </c:pt>
                <c:pt idx="10">
                  <c:v>S2.1</c:v>
                </c:pt>
                <c:pt idx="11">
                  <c:v>S2.2</c:v>
                </c:pt>
                <c:pt idx="12">
                  <c:v>S2.3</c:v>
                </c:pt>
                <c:pt idx="13">
                  <c:v>S2.4</c:v>
                </c:pt>
                <c:pt idx="16">
                  <c:v>S3 (mean)</c:v>
                </c:pt>
                <c:pt idx="17">
                  <c:v>S3.1</c:v>
                </c:pt>
                <c:pt idx="18">
                  <c:v>S3.2</c:v>
                </c:pt>
              </c:strCache>
            </c:strRef>
          </c:cat>
          <c:val>
            <c:numRef>
              <c:f>ALL_ILCs!$U$415:$U$433</c:f>
              <c:numCache>
                <c:formatCode>General</c:formatCode>
                <c:ptCount val="19"/>
                <c:pt idx="9" formatCode="0%">
                  <c:v>-0.87797147385103014</c:v>
                </c:pt>
                <c:pt idx="10" formatCode="0%">
                  <c:v>-0.91814946619217086</c:v>
                </c:pt>
                <c:pt idx="11" formatCode="0%">
                  <c:v>-0.86419753086419759</c:v>
                </c:pt>
                <c:pt idx="12" formatCode="0%">
                  <c:v>-0.89504373177842567</c:v>
                </c:pt>
                <c:pt idx="13" formatCode="0%">
                  <c:v>-0.8387650085763293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2C85-4D5A-8E5F-A80671E33E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7892272"/>
        <c:axId val="637892928"/>
      </c:lineChart>
      <c:catAx>
        <c:axId val="63789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5400000" spcFirstLastPara="1" vertOverflow="ellipsis" wrap="square" anchor="t" anchorCtr="0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892928"/>
        <c:crosses val="autoZero"/>
        <c:auto val="1"/>
        <c:lblAlgn val="ctr"/>
        <c:lblOffset val="100"/>
        <c:noMultiLvlLbl val="0"/>
      </c:catAx>
      <c:valAx>
        <c:axId val="637892928"/>
        <c:scaling>
          <c:orientation val="minMax"/>
          <c:max val="0"/>
          <c:min val="-1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/>
                  <a:t>Deviation</a:t>
                </a:r>
                <a:r>
                  <a:rPr lang="de-DE" sz="1800" baseline="0"/>
                  <a:t> from</a:t>
                </a:r>
                <a:r>
                  <a:rPr lang="de-DE" sz="1800"/>
                  <a:t> maximum across participants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3789227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7592021006253387"/>
          <c:y val="0.93452275737559642"/>
          <c:w val="0.62788281575607063"/>
          <c:h val="5.54823030544377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_xlchart.v1.10</cx:f>
      </cx:numDim>
    </cx:data>
    <cx:data id="1">
      <cx:numDim type="val">
        <cx:f dir="row">_xlchart.v1.11</cx:f>
      </cx:numDim>
    </cx:data>
    <cx:data id="2">
      <cx:numDim type="val">
        <cx:f dir="row">_xlchart.v1.6</cx:f>
      </cx:numDim>
    </cx:data>
    <cx:data id="3">
      <cx:numDim type="val">
        <cx:f dir="row">_xlchart.v1.7</cx:f>
      </cx:numDim>
    </cx:data>
    <cx:data id="4">
      <cx:numDim type="val">
        <cx:f dir="row">_xlchart.v1.8</cx:f>
      </cx:numDim>
    </cx:data>
    <cx:data id="5">
      <cx:numDim type="val">
        <cx:f dir="row">_xlchart.v1.9</cx:f>
      </cx:numDim>
    </cx:data>
  </cx:chartData>
  <cx:chart>
    <cx:title pos="t" align="ctr" overlay="0">
      <cx:tx>
        <cx:txData>
          <cx:v>S1 - RMD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S1 - RMD distribution</a:t>
          </a:r>
        </a:p>
      </cx:txPr>
    </cx:title>
    <cx:plotArea>
      <cx:plotAreaRegion>
        <cx:series layoutId="boxWhisker" uniqueId="{DC88D458-9A47-4AC4-AC24-15E6F58FB005}">
          <cx:tx>
            <cx:txData>
              <cx:f>_xlchart.v1.4</cx:f>
              <cx:v>PA</cx:v>
            </cx:txData>
          </cx:tx>
          <cx:dataId val="0"/>
          <cx:layoutPr>
            <cx:visibility nonoutliers="0"/>
            <cx:statistics quartileMethod="exclusive"/>
          </cx:layoutPr>
        </cx:series>
        <cx:series layoutId="boxWhisker" uniqueId="{D366B2B9-A04B-4689-9C01-E59059E9CB94}">
          <cx:tx>
            <cx:txData>
              <cx:f>_xlchart.v1.5</cx:f>
              <cx:v>PE</cx:v>
            </cx:txData>
          </cx:tx>
          <cx:dataId val="1"/>
          <cx:layoutPr>
            <cx:visibility nonoutliers="0"/>
            <cx:statistics quartileMethod="exclusive"/>
          </cx:layoutPr>
        </cx:series>
        <cx:series layoutId="boxWhisker" uniqueId="{DED3969E-6C0C-498D-B470-0E3231B15B6E}">
          <cx:tx>
            <cx:txData>
              <cx:f>_xlchart.v1.0</cx:f>
              <cx:v>PS</cx:v>
            </cx:txData>
          </cx:tx>
          <cx:dataId val="2"/>
          <cx:layoutPr>
            <cx:visibility nonoutliers="0"/>
            <cx:statistics quartileMethod="exclusive"/>
          </cx:layoutPr>
        </cx:series>
        <cx:series layoutId="boxWhisker" uniqueId="{7F3C9929-D734-439D-9ABD-B01457F808BB}">
          <cx:tx>
            <cx:txData>
              <cx:f>_xlchart.v1.1</cx:f>
              <cx:v>PP</cx:v>
            </cx:txData>
          </cx:tx>
          <cx:dataId val="3"/>
          <cx:layoutPr>
            <cx:visibility meanLine="1" nonoutliers="0"/>
            <cx:statistics quartileMethod="exclusive"/>
          </cx:layoutPr>
        </cx:series>
        <cx:series layoutId="boxWhisker" uniqueId="{5D2EC287-2516-4325-9CA9-EED992D71734}">
          <cx:tx>
            <cx:txData>
              <cx:f>_xlchart.v1.2</cx:f>
              <cx:v>PET</cx:v>
            </cx:txData>
          </cx:tx>
          <cx:dataId val="4"/>
          <cx:layoutPr>
            <cx:visibility nonoutliers="0"/>
            <cx:statistics quartileMethod="exclusive"/>
          </cx:layoutPr>
        </cx:series>
        <cx:series layoutId="boxWhisker" uniqueId="{32D6C335-0CE9-4C09-B8E2-2D59989F7001}">
          <cx:tx>
            <cx:txData>
              <cx:f>_xlchart.v1.3</cx:f>
              <cx:v>Total</cx:v>
            </cx:txData>
          </cx:tx>
          <cx:dataId val="5"/>
          <cx:layoutPr>
            <cx:visibility nonoutliers="0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1200" b="0" i="0">
              <a:solidFill>
                <a:srgbClr val="00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endParaRPr/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_xlchart.v1.14</cx:f>
      </cx:numDim>
    </cx:data>
    <cx:data id="1">
      <cx:numDim type="val">
        <cx:f dir="row">_xlchart.v1.15</cx:f>
      </cx:numDim>
    </cx:data>
    <cx:data id="2">
      <cx:numDim type="val">
        <cx:f dir="row">_xlchart.v1.16</cx:f>
      </cx:numDim>
    </cx:data>
    <cx:data id="3">
      <cx:numDim type="val">
        <cx:f dir="row">_xlchart.v1.17</cx:f>
      </cx:numDim>
    </cx:data>
    <cx:data id="4">
      <cx:numDim type="val">
        <cx:f dir="row">_xlchart.v1.12</cx:f>
      </cx:numDim>
    </cx:data>
    <cx:data id="5">
      <cx:numDim type="val">
        <cx:f dir="row">_xlchart.v1.13</cx:f>
      </cx:numDim>
    </cx:data>
  </cx:chartData>
  <cx:chart>
    <cx:title pos="t" align="ctr" overlay="0">
      <cx:tx>
        <cx:txData>
          <cx:v>RM(edian)D distribution</cx:v>
        </cx:txData>
      </cx:tx>
      <cx:txPr>
        <a:bodyPr vertOverflow="overflow" horzOverflow="overflow" wrap="square" lIns="0" tIns="0" rIns="0" bIns="0"/>
        <a:lstStyle/>
        <a:p>
          <a:pPr algn="ctr" rtl="0">
            <a:defRPr sz="1400" b="0" i="0">
              <a:solidFill>
                <a:srgbClr val="7F7F7F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r>
            <a:t>RM(edian)D distribution</a:t>
          </a:r>
        </a:p>
      </cx:txPr>
    </cx:title>
    <cx:plotArea>
      <cx:plotAreaRegion>
        <cx:series layoutId="boxWhisker" uniqueId="{4F8AFC73-476A-4102-8EED-4103C4769890}">
          <cx:tx>
            <cx:txData>
              <cx:f>_xlchart.v1.20</cx:f>
              <cx:v>PA</cx:v>
            </cx:txData>
          </cx:tx>
          <cx:dataId val="0"/>
          <cx:layoutPr>
            <cx:visibility meanLine="0" meanMarker="1" nonoutliers="1" outliers="1"/>
            <cx:statistics quartileMethod="exclusive"/>
          </cx:layoutPr>
        </cx:series>
        <cx:series layoutId="boxWhisker" uniqueId="{DABE22D4-0345-46F5-932A-0141FC5A8C24}">
          <cx:tx>
            <cx:txData>
              <cx:f>_xlchart.v1.21</cx:f>
              <cx:v>PE</cx:v>
            </cx:txData>
          </cx:tx>
          <cx:dataId val="1"/>
          <cx:layoutPr>
            <cx:visibility meanLine="0"/>
            <cx:statistics quartileMethod="exclusive"/>
          </cx:layoutPr>
        </cx:series>
        <cx:series layoutId="boxWhisker" uniqueId="{391DA6B6-6B3F-4180-95D2-A5B6D85BAD77}">
          <cx:tx>
            <cx:txData>
              <cx:f>_xlchart.v1.22</cx:f>
              <cx:v>PP</cx:v>
            </cx:txData>
          </cx:tx>
          <cx:dataId val="2"/>
          <cx:layoutPr>
            <cx:statistics quartileMethod="exclusive"/>
          </cx:layoutPr>
        </cx:series>
        <cx:series layoutId="boxWhisker" uniqueId="{B2993B1F-27EF-4D50-8B28-B0DB81E767E4}">
          <cx:tx>
            <cx:txData>
              <cx:f>_xlchart.v1.23</cx:f>
              <cx:v>PET</cx:v>
            </cx:txData>
          </cx:tx>
          <cx:dataId val="3"/>
          <cx:layoutPr>
            <cx:statistics quartileMethod="exclusive"/>
          </cx:layoutPr>
        </cx:series>
        <cx:series layoutId="boxWhisker" uniqueId="{19912F34-7850-4AE2-B453-065258019F74}">
          <cx:tx>
            <cx:txData>
              <cx:f>_xlchart.v1.18</cx:f>
              <cx:v>PS</cx:v>
            </cx:txData>
          </cx:tx>
          <cx:dataId val="4"/>
          <cx:layoutPr>
            <cx:visibility meanLine="0" meanMarker="1" nonoutliers="1" outliers="1"/>
            <cx:statistics quartileMethod="exclusive"/>
          </cx:layoutPr>
        </cx:series>
        <cx:series layoutId="boxWhisker" uniqueId="{D449FF94-F3E3-429B-ADF6-19EA042BAB25}">
          <cx:tx>
            <cx:txData>
              <cx:f>_xlchart.v1.19</cx:f>
              <cx:v>Total</cx:v>
            </cx:txData>
          </cx:tx>
          <cx:dataId val="5"/>
          <cx:layoutPr>
            <cx:visibility nonoutliers="1"/>
            <cx:statistics quartileMethod="exclusive"/>
          </cx:layoutPr>
        </cx:series>
      </cx:plotAreaRegion>
      <cx:axis id="0" hidden="1">
        <cx:catScaling gapWidth="1.10000002"/>
        <cx:tickLabels/>
      </cx:axis>
      <cx:axis id="1">
        <cx:valScaling max="2"/>
        <cx:majorGridlines>
          <cx:spPr>
            <a:ln>
              <a:noFill/>
            </a:ln>
          </cx:spPr>
        </cx:majorGridlines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_xlchart.v1.30</cx:f>
      </cx:numDim>
    </cx:data>
    <cx:data id="1">
      <cx:numDim type="val">
        <cx:f dir="row">_xlchart.v1.31</cx:f>
      </cx:numDim>
    </cx:data>
    <cx:data id="2">
      <cx:numDim type="val">
        <cx:f dir="row">_xlchart.v1.32</cx:f>
      </cx:numDim>
    </cx:data>
    <cx:data id="3">
      <cx:numDim type="val">
        <cx:f dir="row">_xlchart.v1.33</cx:f>
      </cx:numDim>
    </cx:data>
    <cx:data id="4">
      <cx:numDim type="val">
        <cx:f dir="row">_xlchart.v1.34</cx:f>
      </cx:numDim>
    </cx:data>
    <cx:data id="5">
      <cx:numDim type="val">
        <cx:f dir="row">_xlchart.v1.35</cx:f>
      </cx:numDim>
    </cx:data>
  </cx:chartData>
  <cx:chart>
    <cx:title pos="t" align="ctr" overlay="0">
      <cx:tx>
        <cx:txData>
          <cx:v>S2  - RMD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rtl="0"/>
          <a:r>
            <a:rPr lang="de-DE" sz="1400">
              <a:effectLst/>
            </a:rPr>
            <a:t>S2  - RMD distribution</a:t>
          </a:r>
        </a:p>
      </cx:txPr>
    </cx:title>
    <cx:plotArea>
      <cx:plotAreaRegion>
        <cx:series layoutId="boxWhisker" uniqueId="{1D7FB514-1284-4FB8-964E-288A00072E05}" formatIdx="0">
          <cx:tx>
            <cx:txData>
              <cx:f>_xlchart.v1.24</cx:f>
              <cx:v>PA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6368BAEE-BD6B-4759-92DD-C0667BDC96EF}" formatIdx="1">
          <cx:tx>
            <cx:txData>
              <cx:f>_xlchart.v1.25</cx:f>
              <cx:v>PE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3781542-E100-4F12-8CB4-FE4976DA7E52}" formatIdx="2">
          <cx:tx>
            <cx:txData>
              <cx:f>_xlchart.v1.26</cx:f>
              <cx:v>PS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58414FA8-2365-47CB-9A82-39FBD27A92DD}" formatIdx="3">
          <cx:tx>
            <cx:txData>
              <cx:f>_xlchart.v1.27</cx:f>
              <cx:v>PP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2FB1C1F1-73B2-4290-8F55-04F405E866D8}" formatIdx="4">
          <cx:tx>
            <cx:txData>
              <cx:f>_xlchart.v1.28</cx:f>
              <cx:v>PET</cx:v>
            </cx:txData>
          </cx:tx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19609B51-4004-4534-9E79-BCF3C78614B1}" formatIdx="5">
          <cx:tx>
            <cx:txData>
              <cx:f>_xlchart.v1.29</cx:f>
              <cx:v>Total</cx:v>
            </cx:txData>
          </cx:tx>
          <cx:dataId val="5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sz="1200" b="0" i="0">
              <a:solidFill>
                <a:srgbClr val="00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endParaRPr/>
        </a:p>
      </cx:txPr>
    </cx:legend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_xlchart.v1.42</cx:f>
      </cx:numDim>
    </cx:data>
    <cx:data id="1">
      <cx:numDim type="val">
        <cx:f dir="row">_xlchart.v1.43</cx:f>
      </cx:numDim>
    </cx:data>
    <cx:data id="2">
      <cx:numDim type="val">
        <cx:f dir="row">_xlchart.v1.44</cx:f>
      </cx:numDim>
    </cx:data>
    <cx:data id="3">
      <cx:numDim type="val">
        <cx:f dir="row">_xlchart.v1.45</cx:f>
      </cx:numDim>
    </cx:data>
    <cx:data id="4">
      <cx:numDim type="val">
        <cx:f dir="row">_xlchart.v1.46</cx:f>
      </cx:numDim>
    </cx:data>
    <cx:data id="5">
      <cx:numDim type="val">
        <cx:f dir="row">_xlchart.v1.47</cx:f>
      </cx:numDim>
    </cx:data>
  </cx:chartData>
  <cx:chart>
    <cx:title pos="t" align="ctr" overlay="0">
      <cx:tx>
        <cx:txData>
          <cx:v>S3 - RMD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S3 - RMD distribution</a:t>
          </a:r>
        </a:p>
      </cx:txPr>
    </cx:title>
    <cx:plotArea>
      <cx:plotAreaRegion>
        <cx:series layoutId="boxWhisker" uniqueId="{161DAB18-2D8D-4C78-A6B1-D386E6D1B154}" formatIdx="0">
          <cx:tx>
            <cx:txData>
              <cx:f>_xlchart.v1.36</cx:f>
              <cx:v>PA</cx:v>
            </cx:txData>
          </cx:tx>
          <cx:dataId val="0"/>
          <cx:layoutPr>
            <cx:statistics quartileMethod="exclusive"/>
          </cx:layoutPr>
        </cx:series>
        <cx:series layoutId="boxWhisker" uniqueId="{84934544-8EDE-4407-B07C-4A4F3C1C5AFA}" formatIdx="1">
          <cx:tx>
            <cx:txData>
              <cx:f>_xlchart.v1.37</cx:f>
              <cx:v>PE</cx:v>
            </cx:txData>
          </cx:tx>
          <cx:dataId val="1"/>
          <cx:layoutPr>
            <cx:statistics quartileMethod="exclusive"/>
          </cx:layoutPr>
        </cx:series>
        <cx:series layoutId="boxWhisker" uniqueId="{D50C1DEC-85D4-4DE3-B808-E7A3B6433E27}" formatIdx="2">
          <cx:tx>
            <cx:txData>
              <cx:f>_xlchart.v1.38</cx:f>
              <cx:v>PS</cx:v>
            </cx:txData>
          </cx:tx>
          <cx:dataId val="2"/>
          <cx:layoutPr>
            <cx:statistics quartileMethod="exclusive"/>
          </cx:layoutPr>
        </cx:series>
        <cx:series layoutId="boxWhisker" uniqueId="{1CEA335A-50E3-47B8-88B6-4A1B0DDAEDAA}" formatIdx="3">
          <cx:tx>
            <cx:txData>
              <cx:f>_xlchart.v1.39</cx:f>
              <cx:v>PP</cx:v>
            </cx:txData>
          </cx:tx>
          <cx:dataId val="3"/>
          <cx:layoutPr>
            <cx:statistics quartileMethod="exclusive"/>
          </cx:layoutPr>
        </cx:series>
        <cx:series layoutId="boxWhisker" uniqueId="{0BCEC54F-EDFB-4FBD-8895-F818EC04B334}" formatIdx="4">
          <cx:tx>
            <cx:txData>
              <cx:f>_xlchart.v1.40</cx:f>
              <cx:v>PET</cx:v>
            </cx:txData>
          </cx:tx>
          <cx:dataId val="4"/>
          <cx:layoutPr>
            <cx:statistics quartileMethod="exclusive"/>
          </cx:layoutPr>
        </cx:series>
        <cx:series layoutId="boxWhisker" uniqueId="{A60C0A6C-DDD4-47E0-B242-A011BFF56941}" formatIdx="5">
          <cx:tx>
            <cx:txData>
              <cx:f>_xlchart.v1.41</cx:f>
              <cx:v>Total</cx:v>
            </cx:txData>
          </cx:tx>
          <cx:dataId val="5"/>
          <cx:layoutPr>
            <cx:statistics quartileMethod="exclusive"/>
          </cx:layoutPr>
        </cx:series>
      </cx:plotAreaRegion>
      <cx:axis id="0" hidden="1">
        <cx:catScaling gapWidth="1"/>
        <cx:tickLabels/>
      </cx:axis>
      <cx:axis id="1">
        <cx:valScaling/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</cx:plotArea>
    <cx:legend pos="b" align="ctr" overlay="0">
      <cx:txPr>
        <a:bodyPr vertOverflow="overflow" horzOverflow="overflow" wrap="square" lIns="0" tIns="0" rIns="0" bIns="0"/>
        <a:lstStyle/>
        <a:p>
          <a:pPr algn="ctr" rtl="0">
            <a:defRPr sz="1200" b="0" i="0">
              <a:solidFill>
                <a:srgbClr val="000000"/>
              </a:solidFill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defRPr>
          </a:pPr>
          <a:endParaRPr/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7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13" Type="http://schemas.openxmlformats.org/officeDocument/2006/relationships/chart" Target="../charts/chart9.xml"/><Relationship Id="rId3" Type="http://schemas.microsoft.com/office/2014/relationships/chartEx" Target="../charts/chartEx2.xml"/><Relationship Id="rId7" Type="http://schemas.microsoft.com/office/2014/relationships/chartEx" Target="../charts/chartEx4.xml"/><Relationship Id="rId12" Type="http://schemas.openxmlformats.org/officeDocument/2006/relationships/chart" Target="../charts/chart8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6" Type="http://schemas.openxmlformats.org/officeDocument/2006/relationships/chart" Target="../charts/chart3.xml"/><Relationship Id="rId11" Type="http://schemas.openxmlformats.org/officeDocument/2006/relationships/chart" Target="../charts/chart7.xml"/><Relationship Id="rId5" Type="http://schemas.openxmlformats.org/officeDocument/2006/relationships/chart" Target="../charts/chart2.xml"/><Relationship Id="rId10" Type="http://schemas.openxmlformats.org/officeDocument/2006/relationships/chart" Target="../charts/chart6.xml"/><Relationship Id="rId4" Type="http://schemas.microsoft.com/office/2014/relationships/chartEx" Target="../charts/chartEx3.xml"/><Relationship Id="rId9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129803</xdr:colOff>
      <xdr:row>61</xdr:row>
      <xdr:rowOff>114012</xdr:rowOff>
    </xdr:from>
    <xdr:to>
      <xdr:col>22</xdr:col>
      <xdr:colOff>312015</xdr:colOff>
      <xdr:row>74</xdr:row>
      <xdr:rowOff>135027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747529</xdr:colOff>
      <xdr:row>98</xdr:row>
      <xdr:rowOff>187471</xdr:rowOff>
    </xdr:from>
    <xdr:to>
      <xdr:col>15</xdr:col>
      <xdr:colOff>677739</xdr:colOff>
      <xdr:row>116</xdr:row>
      <xdr:rowOff>45186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7" name="Diagramm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  <a:ext uri="{147F2762-F138-4A5C-976F-8EAC2B608ADB}">
                  <a16:predDERef xmlns:a16="http://schemas.microsoft.com/office/drawing/2014/main" pred="{00000000-0008-0000-0100-000007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25</xdr:col>
      <xdr:colOff>574300</xdr:colOff>
      <xdr:row>12</xdr:row>
      <xdr:rowOff>115944</xdr:rowOff>
    </xdr:from>
    <xdr:to>
      <xdr:col>30</xdr:col>
      <xdr:colOff>139813</xdr:colOff>
      <xdr:row>32</xdr:row>
      <xdr:rowOff>112740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8" name="Diagramm 27">
              <a:extLst>
                <a:ext uri="{FF2B5EF4-FFF2-40B4-BE49-F238E27FC236}">
                  <a16:creationId xmlns:a16="http://schemas.microsoft.com/office/drawing/2014/main" id="{C5BFC367-6852-4A5E-9701-FAECDAE21212}"/>
                </a:ext>
                <a:ext uri="{147F2762-F138-4A5C-976F-8EAC2B608ADB}">
                  <a16:predDERef xmlns:a16="http://schemas.microsoft.com/office/drawing/2014/main" pred="{00000000-0008-0000-01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 fLocksWithSheet="0"/>
  </xdr:twoCellAnchor>
  <xdr:twoCellAnchor>
    <xdr:from>
      <xdr:col>5</xdr:col>
      <xdr:colOff>592688</xdr:colOff>
      <xdr:row>336</xdr:row>
      <xdr:rowOff>161150</xdr:rowOff>
    </xdr:from>
    <xdr:to>
      <xdr:col>10</xdr:col>
      <xdr:colOff>706531</xdr:colOff>
      <xdr:row>356</xdr:row>
      <xdr:rowOff>111925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86117918-F3C8-4A83-A422-C05F147DD529}"/>
                </a:ext>
                <a:ext uri="{147F2762-F138-4A5C-976F-8EAC2B608ADB}">
                  <a16:predDERef xmlns:a16="http://schemas.microsoft.com/office/drawing/2014/main" pred="{C5BFC367-6852-4A5E-9701-FAECDAE2121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61700</xdr:colOff>
      <xdr:row>372</xdr:row>
      <xdr:rowOff>141130</xdr:rowOff>
    </xdr:from>
    <xdr:to>
      <xdr:col>7</xdr:col>
      <xdr:colOff>101559</xdr:colOff>
      <xdr:row>397</xdr:row>
      <xdr:rowOff>92749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F429BBFC-A120-4422-AA89-71E207754B27}"/>
            </a:ext>
            <a:ext uri="{147F2762-F138-4A5C-976F-8EAC2B608ADB}">
              <a16:predDERef xmlns:a16="http://schemas.microsoft.com/office/drawing/2014/main" pred="{86117918-F3C8-4A83-A422-C05F147DD5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164437</xdr:colOff>
      <xdr:row>377</xdr:row>
      <xdr:rowOff>186335</xdr:rowOff>
    </xdr:from>
    <xdr:to>
      <xdr:col>30</xdr:col>
      <xdr:colOff>421571</xdr:colOff>
      <xdr:row>405</xdr:row>
      <xdr:rowOff>122255</xdr:rowOff>
    </xdr:to>
    <xdr:graphicFrame macro="">
      <xdr:nvGraphicFramePr>
        <xdr:cNvPr id="13" name="Chart 4">
          <a:extLst>
            <a:ext uri="{FF2B5EF4-FFF2-40B4-BE49-F238E27FC236}">
              <a16:creationId xmlns:a16="http://schemas.microsoft.com/office/drawing/2014/main" id="{6FD8EDD9-4F91-4E40-BB3B-C934E531879C}"/>
            </a:ext>
            <a:ext uri="{147F2762-F138-4A5C-976F-8EAC2B608ADB}">
              <a16:predDERef xmlns:a16="http://schemas.microsoft.com/office/drawing/2014/main" pred="{F429BBFC-A120-4422-AA89-71E207754B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18</xdr:col>
      <xdr:colOff>440776</xdr:colOff>
      <xdr:row>171</xdr:row>
      <xdr:rowOff>13998</xdr:rowOff>
    </xdr:from>
    <xdr:to>
      <xdr:col>24</xdr:col>
      <xdr:colOff>370079</xdr:colOff>
      <xdr:row>197</xdr:row>
      <xdr:rowOff>57463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7" name="Diagramm 36">
              <a:extLst>
                <a:ext uri="{FF2B5EF4-FFF2-40B4-BE49-F238E27FC236}">
                  <a16:creationId xmlns:a16="http://schemas.microsoft.com/office/drawing/2014/main" id="{8F152932-D396-4288-AA01-FDED3262AA6C}"/>
                </a:ext>
                <a:ext uri="{147F2762-F138-4A5C-976F-8EAC2B608ADB}">
                  <a16:predDERef xmlns:a16="http://schemas.microsoft.com/office/drawing/2014/main" pred="{6FD8EDD9-4F91-4E40-BB3B-C934E531879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7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18</xdr:col>
      <xdr:colOff>329912</xdr:colOff>
      <xdr:row>27</xdr:row>
      <xdr:rowOff>101311</xdr:rowOff>
    </xdr:from>
    <xdr:to>
      <xdr:col>22</xdr:col>
      <xdr:colOff>66675</xdr:colOff>
      <xdr:row>43</xdr:row>
      <xdr:rowOff>134216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43684750-6E50-4E2E-879A-21C54D2E565A}"/>
            </a:ext>
            <a:ext uri="{147F2762-F138-4A5C-976F-8EAC2B608ADB}">
              <a16:predDERef xmlns:a16="http://schemas.microsoft.com/office/drawing/2014/main" pred="{F4D404CD-285B-4BA1-B9FA-F17CEF32EA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15352</xdr:colOff>
      <xdr:row>435</xdr:row>
      <xdr:rowOff>133894</xdr:rowOff>
    </xdr:from>
    <xdr:to>
      <xdr:col>8</xdr:col>
      <xdr:colOff>592667</xdr:colOff>
      <xdr:row>471</xdr:row>
      <xdr:rowOff>175380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72A1C0A-C476-4125-BD8A-1035235C30BB}"/>
            </a:ext>
            <a:ext uri="{147F2762-F138-4A5C-976F-8EAC2B608ADB}">
              <a16:predDERef xmlns:a16="http://schemas.microsoft.com/office/drawing/2014/main" pred="{43684750-6E50-4E2E-879A-21C54D2E56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198059</xdr:colOff>
      <xdr:row>337</xdr:row>
      <xdr:rowOff>65919</xdr:rowOff>
    </xdr:from>
    <xdr:to>
      <xdr:col>5</xdr:col>
      <xdr:colOff>198512</xdr:colOff>
      <xdr:row>355</xdr:row>
      <xdr:rowOff>757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5531FB4A-4A22-49BB-A7EB-126A9CAFAD55}"/>
            </a:ext>
            <a:ext uri="{147F2762-F138-4A5C-976F-8EAC2B608ADB}">
              <a16:predDERef xmlns:a16="http://schemas.microsoft.com/office/drawing/2014/main" pred="{972A1C0A-C476-4125-BD8A-1035235C30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396723</xdr:colOff>
      <xdr:row>96</xdr:row>
      <xdr:rowOff>132441</xdr:rowOff>
    </xdr:from>
    <xdr:to>
      <xdr:col>23</xdr:col>
      <xdr:colOff>35866</xdr:colOff>
      <xdr:row>117</xdr:row>
      <xdr:rowOff>148998</xdr:rowOff>
    </xdr:to>
    <xdr:graphicFrame macro="">
      <xdr:nvGraphicFramePr>
        <xdr:cNvPr id="24" name="Diagramm 23">
          <a:extLst>
            <a:ext uri="{FF2B5EF4-FFF2-40B4-BE49-F238E27FC236}">
              <a16:creationId xmlns:a16="http://schemas.microsoft.com/office/drawing/2014/main" id="{83DF6DED-DC69-4FCC-A081-AEB5DEE0A802}"/>
            </a:ext>
            <a:ext uri="{147F2762-F138-4A5C-976F-8EAC2B608ADB}">
              <a16:predDERef xmlns:a16="http://schemas.microsoft.com/office/drawing/2014/main" pred="{5531FB4A-4A22-49BB-A7EB-126A9CAFAD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603703</xdr:colOff>
      <xdr:row>177</xdr:row>
      <xdr:rowOff>52505</xdr:rowOff>
    </xdr:from>
    <xdr:to>
      <xdr:col>15</xdr:col>
      <xdr:colOff>238700</xdr:colOff>
      <xdr:row>196</xdr:row>
      <xdr:rowOff>195566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58EA7583-D946-45A1-A52E-7ED6C3D6787D}"/>
            </a:ext>
            <a:ext uri="{147F2762-F138-4A5C-976F-8EAC2B608ADB}">
              <a16:predDERef xmlns:a16="http://schemas.microsoft.com/office/drawing/2014/main" pred="{83DF6DED-DC69-4FCC-A081-AEB5DEE0A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588131</xdr:colOff>
      <xdr:row>435</xdr:row>
      <xdr:rowOff>19654</xdr:rowOff>
    </xdr:from>
    <xdr:to>
      <xdr:col>21</xdr:col>
      <xdr:colOff>37565</xdr:colOff>
      <xdr:row>471</xdr:row>
      <xdr:rowOff>78921</xdr:rowOff>
    </xdr:to>
    <xdr:graphicFrame macro="">
      <xdr:nvGraphicFramePr>
        <xdr:cNvPr id="21" name="Diagramm 20">
          <a:extLst>
            <a:ext uri="{FF2B5EF4-FFF2-40B4-BE49-F238E27FC236}">
              <a16:creationId xmlns:a16="http://schemas.microsoft.com/office/drawing/2014/main" id="{841C8699-5F42-4B96-B2D7-1BC181496215}"/>
            </a:ext>
            <a:ext uri="{147F2762-F138-4A5C-976F-8EAC2B608ADB}">
              <a16:predDERef xmlns:a16="http://schemas.microsoft.com/office/drawing/2014/main" pred="{58EA7583-D946-45A1-A52E-7ED6C3D678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P474"/>
  <sheetViews>
    <sheetView tabSelected="1" topLeftCell="A424" zoomScale="55" zoomScaleNormal="55" workbookViewId="0">
      <selection activeCell="F208" sqref="F208"/>
    </sheetView>
  </sheetViews>
  <sheetFormatPr defaultColWidth="10.5546875" defaultRowHeight="15" customHeight="1" x14ac:dyDescent="0.3"/>
  <cols>
    <col min="1" max="1" width="13.33203125" customWidth="1"/>
    <col min="5" max="5" width="10.5546875" customWidth="1"/>
    <col min="7" max="7" width="12.33203125" bestFit="1" customWidth="1"/>
    <col min="8" max="8" width="15.109375" customWidth="1"/>
    <col min="9" max="9" width="12.109375" customWidth="1"/>
    <col min="10" max="10" width="16.109375" customWidth="1"/>
    <col min="11" max="11" width="14.44140625" customWidth="1"/>
    <col min="12" max="12" width="11.5546875" customWidth="1"/>
    <col min="14" max="14" width="12.109375" customWidth="1"/>
    <col min="15" max="15" width="10.5546875" customWidth="1"/>
    <col min="27" max="27" width="20.88671875" customWidth="1"/>
    <col min="28" max="28" width="10.5546875" customWidth="1"/>
  </cols>
  <sheetData>
    <row r="1" spans="1:33" ht="36.6" x14ac:dyDescent="0.7">
      <c r="A1" s="212" t="s">
        <v>0</v>
      </c>
    </row>
    <row r="2" spans="1:33" ht="21" x14ac:dyDescent="0.4">
      <c r="A2" s="33"/>
    </row>
    <row r="3" spans="1:33" ht="14.4" x14ac:dyDescent="0.3">
      <c r="A3" s="63" t="s">
        <v>1</v>
      </c>
      <c r="R3" t="s">
        <v>151</v>
      </c>
    </row>
    <row r="4" spans="1:33" ht="14.4" x14ac:dyDescent="0.3">
      <c r="A4" s="99" t="s">
        <v>2</v>
      </c>
      <c r="C4" s="1"/>
      <c r="D4" s="1"/>
      <c r="E4" s="1"/>
      <c r="F4" s="101"/>
      <c r="K4" s="1" t="str">
        <f>A4</f>
        <v>P1</v>
      </c>
      <c r="L4" s="63" t="s">
        <v>3</v>
      </c>
      <c r="Q4" s="46"/>
      <c r="R4" s="15" t="s">
        <v>4</v>
      </c>
      <c r="S4" s="46"/>
      <c r="T4" s="46"/>
      <c r="U4" s="46"/>
      <c r="X4" s="46"/>
      <c r="Z4" s="63" t="s">
        <v>5</v>
      </c>
    </row>
    <row r="5" spans="1:33" ht="14.4" x14ac:dyDescent="0.3">
      <c r="A5" s="3" t="s">
        <v>6</v>
      </c>
      <c r="B5" s="21" t="str">
        <f>Participants!B2</f>
        <v>A</v>
      </c>
      <c r="C5" s="21" t="str">
        <f>Participants!B7</f>
        <v>F</v>
      </c>
      <c r="D5" s="120" t="str">
        <f>Participants!B6</f>
        <v>E</v>
      </c>
      <c r="E5" s="1" t="s">
        <v>7</v>
      </c>
      <c r="F5" s="1" t="s">
        <v>8</v>
      </c>
      <c r="G5" s="28" t="s">
        <v>9</v>
      </c>
      <c r="H5" s="29"/>
      <c r="I5" s="104"/>
      <c r="K5" s="21" t="str">
        <f>Participants!B2</f>
        <v>A</v>
      </c>
      <c r="L5" s="21" t="str">
        <f>Participants!B7</f>
        <v>F</v>
      </c>
      <c r="M5" s="120" t="str">
        <f>Participants!B6</f>
        <v>E</v>
      </c>
      <c r="N5" t="str">
        <f>E5</f>
        <v>AVERAGE</v>
      </c>
      <c r="O5" t="str">
        <f>F5</f>
        <v>STDEV</v>
      </c>
      <c r="R5" s="21" t="str">
        <f>Participants!B2</f>
        <v>A</v>
      </c>
      <c r="S5" s="10" t="str">
        <f>Participants!B5</f>
        <v>D</v>
      </c>
      <c r="T5" s="21" t="str">
        <f>Participants!B7</f>
        <v>F</v>
      </c>
      <c r="U5" s="120" t="str">
        <f>Participants!B6</f>
        <v>E</v>
      </c>
      <c r="V5" s="304" t="str">
        <f>E5</f>
        <v>AVERAGE</v>
      </c>
      <c r="W5" s="304" t="str">
        <f t="shared" ref="W5:X5" si="0">F5</f>
        <v>STDEV</v>
      </c>
      <c r="X5" s="304" t="str">
        <f t="shared" si="0"/>
        <v>RSD</v>
      </c>
      <c r="AA5" s="21" t="str">
        <f>Participants!B2</f>
        <v>A</v>
      </c>
      <c r="AB5" s="10" t="str">
        <f>Participants!B5</f>
        <v>D</v>
      </c>
      <c r="AC5" s="21" t="str">
        <f>Participants!B7</f>
        <v>F</v>
      </c>
      <c r="AD5" s="120" t="str">
        <f>Participants!B6</f>
        <v>E</v>
      </c>
      <c r="AE5" s="31" t="s">
        <v>10</v>
      </c>
    </row>
    <row r="6" spans="1:33" ht="14.4" x14ac:dyDescent="0.3">
      <c r="A6" s="6" t="s">
        <v>11</v>
      </c>
      <c r="B6" s="4">
        <v>625</v>
      </c>
      <c r="C6" s="301">
        <v>765</v>
      </c>
      <c r="D6" s="5">
        <v>1032</v>
      </c>
      <c r="E6" s="42">
        <f t="shared" ref="E6:E11" si="1">AVERAGE(B6:D6)</f>
        <v>807.33333333333337</v>
      </c>
      <c r="F6" s="42">
        <f t="shared" ref="F6:F11" si="2">_xlfn.STDEV.P(B6:D6)</f>
        <v>168.8319348411971</v>
      </c>
      <c r="G6" s="148">
        <f t="shared" ref="G6:G11" si="3">F6/E6</f>
        <v>0.20912295810222595</v>
      </c>
      <c r="H6" s="30"/>
      <c r="J6" s="39" t="str">
        <f>A6</f>
        <v>PA</v>
      </c>
      <c r="K6" s="60">
        <f>B6/AVERAGE($B6:$D6)</f>
        <v>0.77415359207266721</v>
      </c>
      <c r="L6" s="60">
        <f t="shared" ref="K6:M11" si="4">C6/AVERAGE($B6:$D6)</f>
        <v>0.94756399669694458</v>
      </c>
      <c r="M6" s="60">
        <f t="shared" si="4"/>
        <v>1.2782824112303881</v>
      </c>
      <c r="N6" s="60">
        <f t="shared" ref="N6:N11" si="5">AVERAGE(K6:M6)</f>
        <v>1</v>
      </c>
      <c r="O6" s="60">
        <f t="shared" ref="O6:O11" si="6">_xlfn.STDEV.P(K6:M6)</f>
        <v>0.20912295810222567</v>
      </c>
      <c r="Q6" s="39" t="str">
        <f>A6</f>
        <v>PA</v>
      </c>
      <c r="R6" s="42">
        <f t="shared" ref="R6:R11" si="7">AVERAGE(B6,B15,B24)</f>
        <v>418.66666666666669</v>
      </c>
      <c r="S6">
        <f t="shared" ref="S6:S11" si="8">C24</f>
        <v>1022</v>
      </c>
      <c r="T6" s="305">
        <f t="shared" ref="T6:U11" si="9">AVERAGE(C6,C15,D24)</f>
        <v>862</v>
      </c>
      <c r="U6" s="305">
        <f t="shared" si="9"/>
        <v>813.33333333333337</v>
      </c>
      <c r="V6" s="305">
        <f t="shared" ref="V6" si="10">AVERAGE(R6:U6)</f>
        <v>779.00000000000011</v>
      </c>
      <c r="W6" s="305">
        <f t="shared" ref="W6" si="11">_xlfn.STDEV.P(R6:U6)</f>
        <v>221.89912623131713</v>
      </c>
      <c r="X6" s="147">
        <f t="shared" ref="X6" si="12">W6/V6</f>
        <v>0.28485125318525945</v>
      </c>
      <c r="Z6" s="260" t="str">
        <f t="shared" ref="Z6:Z11" si="13">Q6</f>
        <v>PA</v>
      </c>
      <c r="AA6" s="60">
        <f t="shared" ref="AA6:AD11" si="14">R6/MEDIAN($R6:$U6)</f>
        <v>0.4998010346199761</v>
      </c>
      <c r="AB6" s="60">
        <f t="shared" si="14"/>
        <v>1.2200557103064065</v>
      </c>
      <c r="AC6" s="60">
        <f t="shared" si="14"/>
        <v>1.0290489454834857</v>
      </c>
      <c r="AD6" s="60">
        <f t="shared" si="14"/>
        <v>0.97095105451651409</v>
      </c>
      <c r="AE6" s="60">
        <f t="shared" ref="AE6:AE11" si="15">MEDIAN(AA6:AD6)</f>
        <v>0.99999999999999989</v>
      </c>
      <c r="AF6" s="60"/>
      <c r="AG6" s="147"/>
    </row>
    <row r="7" spans="1:33" ht="14.4" x14ac:dyDescent="0.3">
      <c r="A7" s="6" t="s">
        <v>12</v>
      </c>
      <c r="B7" s="6">
        <v>500</v>
      </c>
      <c r="C7" s="302">
        <v>341</v>
      </c>
      <c r="D7" s="7">
        <v>335</v>
      </c>
      <c r="E7" s="42">
        <f t="shared" si="1"/>
        <v>392</v>
      </c>
      <c r="F7" s="42">
        <f t="shared" si="2"/>
        <v>76.406805979572269</v>
      </c>
      <c r="G7" s="148">
        <f t="shared" si="3"/>
        <v>0.19491532137645987</v>
      </c>
      <c r="H7" s="30"/>
      <c r="J7" s="39" t="str">
        <f t="shared" ref="J7:J11" si="16">A7</f>
        <v>PE</v>
      </c>
      <c r="K7" s="60">
        <f t="shared" si="4"/>
        <v>1.2755102040816326</v>
      </c>
      <c r="L7" s="60">
        <f t="shared" si="4"/>
        <v>0.86989795918367352</v>
      </c>
      <c r="M7" s="60">
        <f t="shared" si="4"/>
        <v>0.85459183673469385</v>
      </c>
      <c r="N7" s="60">
        <f t="shared" si="5"/>
        <v>1</v>
      </c>
      <c r="O7" s="60">
        <f t="shared" si="6"/>
        <v>0.19491532137645939</v>
      </c>
      <c r="Q7" s="39" t="str">
        <f>A7</f>
        <v>PE</v>
      </c>
      <c r="R7" s="42">
        <f t="shared" si="7"/>
        <v>388.66666666666669</v>
      </c>
      <c r="S7">
        <f t="shared" si="8"/>
        <v>140</v>
      </c>
      <c r="T7" s="305">
        <f t="shared" si="9"/>
        <v>405.66666666666669</v>
      </c>
      <c r="U7" s="305">
        <f t="shared" si="9"/>
        <v>230.33333333333334</v>
      </c>
      <c r="V7" s="305">
        <f t="shared" ref="V7:V11" si="17">AVERAGE(R7:U7)</f>
        <v>291.16666666666669</v>
      </c>
      <c r="W7" s="305">
        <f t="shared" ref="W7:W11" si="18">_xlfn.STDEV.P(R7:U7)</f>
        <v>110.8699187737092</v>
      </c>
      <c r="X7" s="147">
        <f t="shared" ref="X7:X11" si="19">W7/V7</f>
        <v>0.38077819842143973</v>
      </c>
      <c r="Z7" s="260" t="str">
        <f t="shared" si="13"/>
        <v>PE</v>
      </c>
      <c r="AA7" s="60">
        <f t="shared" si="14"/>
        <v>1.2557889068389876</v>
      </c>
      <c r="AB7" s="60">
        <f t="shared" si="14"/>
        <v>0.45234248788368336</v>
      </c>
      <c r="AC7" s="60">
        <f t="shared" si="14"/>
        <v>1.3107162089391493</v>
      </c>
      <c r="AD7" s="60">
        <f t="shared" si="14"/>
        <v>0.74421109316101242</v>
      </c>
      <c r="AE7" s="60">
        <f t="shared" si="15"/>
        <v>1</v>
      </c>
      <c r="AF7" s="60"/>
      <c r="AG7" s="147"/>
    </row>
    <row r="8" spans="1:33" ht="14.4" x14ac:dyDescent="0.3">
      <c r="A8" s="6" t="s">
        <v>13</v>
      </c>
      <c r="B8" s="6">
        <v>323</v>
      </c>
      <c r="C8" s="302">
        <v>254</v>
      </c>
      <c r="D8" s="7">
        <v>163</v>
      </c>
      <c r="E8" s="42">
        <f t="shared" si="1"/>
        <v>246.66666666666666</v>
      </c>
      <c r="F8" s="42">
        <f t="shared" si="2"/>
        <v>65.525228389953398</v>
      </c>
      <c r="G8" s="148">
        <f t="shared" si="3"/>
        <v>0.26564281779710835</v>
      </c>
      <c r="H8" s="30"/>
      <c r="J8" s="39" t="str">
        <f t="shared" si="16"/>
        <v>PS</v>
      </c>
      <c r="K8" s="60">
        <f t="shared" si="4"/>
        <v>1.3094594594594595</v>
      </c>
      <c r="L8" s="60">
        <f t="shared" si="4"/>
        <v>1.0297297297297299</v>
      </c>
      <c r="M8" s="60">
        <f t="shared" si="4"/>
        <v>0.66081081081081083</v>
      </c>
      <c r="N8" s="60">
        <f t="shared" si="5"/>
        <v>1</v>
      </c>
      <c r="O8" s="60">
        <f t="shared" si="6"/>
        <v>0.2656428177971088</v>
      </c>
      <c r="Q8" s="39" t="str">
        <f>A9</f>
        <v>PP</v>
      </c>
      <c r="R8" s="42">
        <f t="shared" si="7"/>
        <v>264</v>
      </c>
      <c r="S8">
        <f t="shared" si="8"/>
        <v>95</v>
      </c>
      <c r="T8" s="305">
        <f t="shared" si="9"/>
        <v>306.66666666666669</v>
      </c>
      <c r="U8" s="305">
        <f t="shared" si="9"/>
        <v>112</v>
      </c>
      <c r="V8" s="305">
        <f t="shared" si="17"/>
        <v>194.41666666666669</v>
      </c>
      <c r="W8" s="305">
        <f t="shared" si="18"/>
        <v>92.355405003352786</v>
      </c>
      <c r="X8" s="147">
        <f t="shared" si="19"/>
        <v>0.47503851694823546</v>
      </c>
      <c r="Z8" s="260" t="str">
        <f t="shared" si="13"/>
        <v>PP</v>
      </c>
      <c r="AA8" s="60">
        <f t="shared" si="14"/>
        <v>1.4042553191489362</v>
      </c>
      <c r="AB8" s="60">
        <f t="shared" si="14"/>
        <v>0.50531914893617025</v>
      </c>
      <c r="AC8" s="60">
        <f t="shared" si="14"/>
        <v>1.6312056737588654</v>
      </c>
      <c r="AD8" s="60">
        <f t="shared" si="14"/>
        <v>0.5957446808510638</v>
      </c>
      <c r="AE8" s="60">
        <f t="shared" si="15"/>
        <v>1</v>
      </c>
      <c r="AF8" s="60"/>
      <c r="AG8" s="147"/>
    </row>
    <row r="9" spans="1:33" ht="14.4" x14ac:dyDescent="0.3">
      <c r="A9" s="6" t="s">
        <v>14</v>
      </c>
      <c r="B9" s="6">
        <v>88</v>
      </c>
      <c r="C9" s="302">
        <v>84</v>
      </c>
      <c r="D9" s="7">
        <v>88</v>
      </c>
      <c r="E9" s="42">
        <f t="shared" si="1"/>
        <v>86.666666666666671</v>
      </c>
      <c r="F9" s="42">
        <f t="shared" si="2"/>
        <v>1.8856180831641267</v>
      </c>
      <c r="G9" s="148">
        <f t="shared" si="3"/>
        <v>2.1757131728816846E-2</v>
      </c>
      <c r="H9" s="30"/>
      <c r="J9" s="39" t="str">
        <f t="shared" si="16"/>
        <v>PP</v>
      </c>
      <c r="K9" s="60">
        <f t="shared" si="4"/>
        <v>1.0153846153846153</v>
      </c>
      <c r="L9" s="60">
        <f t="shared" si="4"/>
        <v>0.96923076923076923</v>
      </c>
      <c r="M9" s="60">
        <f t="shared" si="4"/>
        <v>1.0153846153846153</v>
      </c>
      <c r="N9" s="60">
        <f t="shared" si="5"/>
        <v>1</v>
      </c>
      <c r="O9" s="60">
        <f t="shared" si="6"/>
        <v>2.1757131728816822E-2</v>
      </c>
      <c r="Q9" s="39" t="str">
        <f>A10</f>
        <v>PET</v>
      </c>
      <c r="R9" s="42">
        <f t="shared" si="7"/>
        <v>89.333333333333329</v>
      </c>
      <c r="S9">
        <f t="shared" si="8"/>
        <v>45</v>
      </c>
      <c r="T9" s="305">
        <f t="shared" si="9"/>
        <v>104</v>
      </c>
      <c r="U9" s="305">
        <f t="shared" si="9"/>
        <v>69.333333333333329</v>
      </c>
      <c r="V9" s="305">
        <f t="shared" si="17"/>
        <v>76.916666666666657</v>
      </c>
      <c r="W9" s="305">
        <f t="shared" si="18"/>
        <v>22.157736296331787</v>
      </c>
      <c r="X9" s="147">
        <f t="shared" si="19"/>
        <v>0.2880745780671522</v>
      </c>
      <c r="Z9" s="260" t="str">
        <f t="shared" si="13"/>
        <v>PET</v>
      </c>
      <c r="AA9" s="60">
        <f t="shared" si="14"/>
        <v>1.1260504201680672</v>
      </c>
      <c r="AB9" s="60">
        <f t="shared" si="14"/>
        <v>0.5672268907563025</v>
      </c>
      <c r="AC9" s="60">
        <f t="shared" si="14"/>
        <v>1.3109243697478992</v>
      </c>
      <c r="AD9" s="60">
        <f t="shared" si="14"/>
        <v>0.87394957983193278</v>
      </c>
      <c r="AE9" s="60">
        <f t="shared" si="15"/>
        <v>1</v>
      </c>
      <c r="AF9" s="60"/>
      <c r="AG9" s="147"/>
    </row>
    <row r="10" spans="1:33" ht="14.4" x14ac:dyDescent="0.3">
      <c r="A10" s="6" t="s">
        <v>15</v>
      </c>
      <c r="B10" s="6">
        <v>85</v>
      </c>
      <c r="C10" s="302">
        <v>64</v>
      </c>
      <c r="D10" s="7">
        <v>88</v>
      </c>
      <c r="E10" s="42">
        <f t="shared" si="1"/>
        <v>79</v>
      </c>
      <c r="F10" s="42">
        <f t="shared" si="2"/>
        <v>10.677078252031311</v>
      </c>
      <c r="G10" s="148">
        <f t="shared" si="3"/>
        <v>0.13515288926621913</v>
      </c>
      <c r="H10" s="255" t="s">
        <v>16</v>
      </c>
      <c r="J10" s="39" t="str">
        <f t="shared" si="16"/>
        <v>PET</v>
      </c>
      <c r="K10" s="60">
        <f t="shared" si="4"/>
        <v>1.0759493670886076</v>
      </c>
      <c r="L10" s="60">
        <f t="shared" si="4"/>
        <v>0.810126582278481</v>
      </c>
      <c r="M10" s="60">
        <f t="shared" si="4"/>
        <v>1.1139240506329113</v>
      </c>
      <c r="N10" s="60">
        <f t="shared" si="5"/>
        <v>1</v>
      </c>
      <c r="O10" s="60">
        <f t="shared" si="6"/>
        <v>0.13515288926621827</v>
      </c>
      <c r="Q10" s="39" t="str">
        <f>A8</f>
        <v>PS</v>
      </c>
      <c r="R10" s="42">
        <f t="shared" si="7"/>
        <v>77.333333333333329</v>
      </c>
      <c r="S10">
        <f t="shared" si="8"/>
        <v>45</v>
      </c>
      <c r="T10" s="42">
        <f t="shared" si="9"/>
        <v>71</v>
      </c>
      <c r="U10" s="42">
        <f t="shared" si="9"/>
        <v>60.333333333333336</v>
      </c>
      <c r="V10" s="305">
        <f t="shared" si="17"/>
        <v>63.416666666666664</v>
      </c>
      <c r="W10" s="305">
        <f t="shared" si="18"/>
        <v>12.246031103087148</v>
      </c>
      <c r="X10" s="147">
        <f t="shared" si="19"/>
        <v>0.19310430123133479</v>
      </c>
      <c r="Z10" s="260" t="str">
        <f t="shared" si="13"/>
        <v>PS</v>
      </c>
      <c r="AA10" s="60">
        <f t="shared" si="14"/>
        <v>1.1776649746192891</v>
      </c>
      <c r="AB10" s="60">
        <f t="shared" si="14"/>
        <v>0.68527918781725883</v>
      </c>
      <c r="AC10" s="60">
        <f t="shared" si="14"/>
        <v>1.0812182741116751</v>
      </c>
      <c r="AD10" s="60">
        <f t="shared" si="14"/>
        <v>0.91878172588832485</v>
      </c>
      <c r="AE10" s="60">
        <f t="shared" si="15"/>
        <v>1</v>
      </c>
      <c r="AF10" s="60"/>
      <c r="AG10" s="147"/>
    </row>
    <row r="11" spans="1:33" ht="14.4" x14ac:dyDescent="0.3">
      <c r="A11" s="8" t="s">
        <v>17</v>
      </c>
      <c r="B11" s="8">
        <f>SUM(B6:B10)</f>
        <v>1621</v>
      </c>
      <c r="C11" s="303">
        <f>SUM(C6:C10)</f>
        <v>1508</v>
      </c>
      <c r="D11" s="9">
        <f>SUM(D6:D10)</f>
        <v>1706</v>
      </c>
      <c r="E11" s="15">
        <f t="shared" si="1"/>
        <v>1611.6666666666667</v>
      </c>
      <c r="F11" s="43">
        <f t="shared" si="2"/>
        <v>81.102130400844302</v>
      </c>
      <c r="G11" s="150">
        <f t="shared" si="3"/>
        <v>5.032190097260246E-2</v>
      </c>
      <c r="H11" s="205">
        <f>AVERAGE(G6:G10)</f>
        <v>0.16531822365416604</v>
      </c>
      <c r="J11" s="39" t="str">
        <f t="shared" si="16"/>
        <v>Total</v>
      </c>
      <c r="K11" s="60">
        <f t="shared" si="4"/>
        <v>1.0057911065149947</v>
      </c>
      <c r="L11" s="60">
        <f t="shared" si="4"/>
        <v>0.93567735263702168</v>
      </c>
      <c r="M11" s="60">
        <f t="shared" si="4"/>
        <v>1.0585315408479834</v>
      </c>
      <c r="N11" s="60">
        <f t="shared" si="5"/>
        <v>1</v>
      </c>
      <c r="O11" s="60">
        <f t="shared" si="6"/>
        <v>5.032190097260246E-2</v>
      </c>
      <c r="Q11" s="39" t="str">
        <f>A11</f>
        <v>Total</v>
      </c>
      <c r="R11" s="42">
        <f t="shared" si="7"/>
        <v>1238</v>
      </c>
      <c r="S11">
        <f t="shared" si="8"/>
        <v>1347</v>
      </c>
      <c r="T11" s="42">
        <f t="shared" si="9"/>
        <v>1749.3333333333333</v>
      </c>
      <c r="U11" s="42">
        <f t="shared" si="9"/>
        <v>1285.3333333333333</v>
      </c>
      <c r="V11" s="305">
        <f t="shared" si="17"/>
        <v>1404.9166666666665</v>
      </c>
      <c r="W11" s="305">
        <f t="shared" si="18"/>
        <v>202.5700667533205</v>
      </c>
      <c r="X11" s="147">
        <f t="shared" si="19"/>
        <v>0.14418653544337423</v>
      </c>
      <c r="Z11" s="260" t="str">
        <f t="shared" si="13"/>
        <v>Total</v>
      </c>
      <c r="AA11" s="60">
        <f t="shared" si="14"/>
        <v>0.94061035836393581</v>
      </c>
      <c r="AB11" s="60">
        <f t="shared" si="14"/>
        <v>1.0234266177029252</v>
      </c>
      <c r="AC11" s="60">
        <f t="shared" si="14"/>
        <v>1.3291123211346081</v>
      </c>
      <c r="AD11" s="60">
        <f t="shared" si="14"/>
        <v>0.97657338229707491</v>
      </c>
      <c r="AE11" s="60">
        <f t="shared" si="15"/>
        <v>1</v>
      </c>
      <c r="AF11" s="60"/>
      <c r="AG11" s="147"/>
    </row>
    <row r="12" spans="1:33" ht="14.4" x14ac:dyDescent="0.3">
      <c r="A12" s="1"/>
      <c r="E12" s="1"/>
      <c r="F12" s="1"/>
      <c r="G12" s="1"/>
      <c r="U12" s="48"/>
      <c r="V12" s="48"/>
      <c r="W12" s="48"/>
      <c r="X12" s="48"/>
      <c r="AB12" s="25"/>
      <c r="AC12" s="25"/>
      <c r="AE12" s="60"/>
    </row>
    <row r="13" spans="1:33" ht="14.4" x14ac:dyDescent="0.3">
      <c r="A13" s="1" t="s">
        <v>18</v>
      </c>
      <c r="E13" s="1"/>
      <c r="K13" s="1" t="str">
        <f>A13</f>
        <v>P2</v>
      </c>
      <c r="L13" s="1" t="str">
        <f>L4</f>
        <v>Percentage of mean of all participants</v>
      </c>
      <c r="Z13" s="25"/>
      <c r="AA13" s="25"/>
    </row>
    <row r="14" spans="1:33" ht="14.4" x14ac:dyDescent="0.3">
      <c r="A14" s="3" t="s">
        <v>6</v>
      </c>
      <c r="B14" s="21" t="str">
        <f>Participants!B2</f>
        <v>A</v>
      </c>
      <c r="C14" s="21" t="str">
        <f>Participants!B7</f>
        <v>F</v>
      </c>
      <c r="D14" s="120" t="str">
        <f>Participants!B6</f>
        <v>E</v>
      </c>
      <c r="E14" s="1" t="str">
        <f>E5</f>
        <v>AVERAGE</v>
      </c>
      <c r="F14" s="1" t="str">
        <f>F5</f>
        <v>STDEV</v>
      </c>
      <c r="G14" s="1" t="str">
        <f>G5</f>
        <v>RSD</v>
      </c>
      <c r="K14" s="21" t="str">
        <f>Participants!B2</f>
        <v>A</v>
      </c>
      <c r="L14" s="21" t="str">
        <f>Participants!B7</f>
        <v>F</v>
      </c>
      <c r="M14" s="120" t="str">
        <f>Participants!B6</f>
        <v>E</v>
      </c>
      <c r="N14" t="str">
        <f>E5</f>
        <v>AVERAGE</v>
      </c>
      <c r="O14" t="str">
        <f>F5</f>
        <v>STDEV</v>
      </c>
      <c r="P14" s="60"/>
      <c r="Q14" s="60"/>
      <c r="S14" s="48"/>
      <c r="T14" s="48"/>
      <c r="U14" s="45"/>
    </row>
    <row r="15" spans="1:33" ht="14.4" x14ac:dyDescent="0.3">
      <c r="A15" s="6" t="s">
        <v>11</v>
      </c>
      <c r="B15" s="4">
        <v>431</v>
      </c>
      <c r="C15" s="301">
        <v>1263</v>
      </c>
      <c r="D15" s="5">
        <v>944</v>
      </c>
      <c r="E15" s="42">
        <f t="shared" ref="E15:E20" si="20">AVERAGE(B15:D15)</f>
        <v>879.33333333333337</v>
      </c>
      <c r="F15" s="42">
        <f t="shared" ref="F15:F20" si="21">_xlfn.STDEV.P(B15:D15)</f>
        <v>342.72664844676956</v>
      </c>
      <c r="G15" s="148">
        <f t="shared" ref="G15:G20" si="22">F15/E15</f>
        <v>0.3897573712434832</v>
      </c>
      <c r="H15" s="31"/>
      <c r="J15" s="39" t="str">
        <f>A6</f>
        <v>PA</v>
      </c>
      <c r="K15" s="60">
        <f t="shared" ref="K15:M20" si="23">B15/AVERAGE($B15:$D15)</f>
        <v>0.49014404852160726</v>
      </c>
      <c r="L15" s="60">
        <f t="shared" si="23"/>
        <v>1.4363153904473085</v>
      </c>
      <c r="M15" s="60">
        <f t="shared" si="23"/>
        <v>1.0735405610310842</v>
      </c>
      <c r="N15" s="60">
        <f t="shared" ref="N15:N20" si="24">AVERAGE(K15:M15)</f>
        <v>1</v>
      </c>
      <c r="O15" s="60">
        <f t="shared" ref="O15:O20" si="25">_xlfn.STDEV.P(K15:M15)</f>
        <v>0.38975737124348309</v>
      </c>
      <c r="P15" s="60"/>
      <c r="Q15" s="60"/>
      <c r="S15" s="46"/>
      <c r="T15" s="47"/>
      <c r="U15" s="47"/>
    </row>
    <row r="16" spans="1:33" ht="14.4" x14ac:dyDescent="0.3">
      <c r="A16" s="6" t="s">
        <v>12</v>
      </c>
      <c r="B16" s="6">
        <v>464</v>
      </c>
      <c r="C16" s="302">
        <v>676</v>
      </c>
      <c r="D16" s="7">
        <v>323</v>
      </c>
      <c r="E16" s="42">
        <f t="shared" si="20"/>
        <v>487.66666666666669</v>
      </c>
      <c r="F16" s="42">
        <f t="shared" si="21"/>
        <v>145.0800545292916</v>
      </c>
      <c r="G16" s="148">
        <f t="shared" si="22"/>
        <v>0.29749840299923086</v>
      </c>
      <c r="H16" s="31"/>
      <c r="J16" s="39" t="str">
        <f t="shared" ref="J16:J20" si="26">A7</f>
        <v>PE</v>
      </c>
      <c r="K16" s="60">
        <f t="shared" si="23"/>
        <v>0.95146958304853035</v>
      </c>
      <c r="L16" s="60">
        <f t="shared" si="23"/>
        <v>1.3861927546138071</v>
      </c>
      <c r="M16" s="60">
        <f t="shared" si="23"/>
        <v>0.66233766233766234</v>
      </c>
      <c r="N16" s="60">
        <f t="shared" si="24"/>
        <v>1</v>
      </c>
      <c r="O16" s="60">
        <f t="shared" si="25"/>
        <v>0.2974984029992308</v>
      </c>
      <c r="P16" s="60"/>
      <c r="Q16" s="60"/>
      <c r="S16" s="46"/>
      <c r="T16" s="47"/>
      <c r="U16" s="47"/>
    </row>
    <row r="17" spans="1:23" ht="14.4" x14ac:dyDescent="0.3">
      <c r="A17" s="6" t="s">
        <v>13</v>
      </c>
      <c r="B17" s="6">
        <v>349</v>
      </c>
      <c r="C17" s="302">
        <v>413</v>
      </c>
      <c r="D17" s="7">
        <v>149</v>
      </c>
      <c r="E17" s="42">
        <f t="shared" si="20"/>
        <v>303.66666666666669</v>
      </c>
      <c r="F17" s="42">
        <f t="shared" si="21"/>
        <v>112.44356609230941</v>
      </c>
      <c r="G17" s="148">
        <f t="shared" si="22"/>
        <v>0.37028616715359847</v>
      </c>
      <c r="H17" s="31"/>
      <c r="J17" s="39" t="str">
        <f t="shared" si="26"/>
        <v>PS</v>
      </c>
      <c r="K17" s="60">
        <f t="shared" si="23"/>
        <v>1.1492864983534576</v>
      </c>
      <c r="L17" s="60">
        <f t="shared" si="23"/>
        <v>1.3600439077936333</v>
      </c>
      <c r="M17" s="60">
        <f t="shared" si="23"/>
        <v>0.49066959385290887</v>
      </c>
      <c r="N17" s="60">
        <f t="shared" si="24"/>
        <v>1</v>
      </c>
      <c r="O17" s="60">
        <f t="shared" si="25"/>
        <v>0.37028616715359813</v>
      </c>
      <c r="P17" s="60"/>
      <c r="Q17" s="60"/>
      <c r="S17" s="46"/>
      <c r="T17" s="47"/>
      <c r="U17" s="47"/>
    </row>
    <row r="18" spans="1:23" ht="14.4" x14ac:dyDescent="0.3">
      <c r="A18" s="6" t="s">
        <v>14</v>
      </c>
      <c r="B18" s="6">
        <v>91</v>
      </c>
      <c r="C18" s="302">
        <v>178</v>
      </c>
      <c r="D18" s="7">
        <v>77</v>
      </c>
      <c r="E18" s="42">
        <f t="shared" si="20"/>
        <v>115.33333333333333</v>
      </c>
      <c r="F18" s="42">
        <f t="shared" si="21"/>
        <v>44.67910274638718</v>
      </c>
      <c r="G18" s="148">
        <f t="shared" si="22"/>
        <v>0.38739106427503339</v>
      </c>
      <c r="H18" s="31"/>
      <c r="J18" s="39" t="str">
        <f t="shared" si="26"/>
        <v>PP</v>
      </c>
      <c r="K18" s="60">
        <f t="shared" si="23"/>
        <v>0.78901734104046251</v>
      </c>
      <c r="L18" s="60">
        <f t="shared" si="23"/>
        <v>1.5433526011560694</v>
      </c>
      <c r="M18" s="60">
        <f t="shared" si="23"/>
        <v>0.66763005780346829</v>
      </c>
      <c r="N18" s="60">
        <f t="shared" si="24"/>
        <v>1</v>
      </c>
      <c r="O18" s="60">
        <f t="shared" si="25"/>
        <v>0.3873910642750335</v>
      </c>
      <c r="P18" s="60"/>
      <c r="Q18" s="60"/>
      <c r="S18" s="46"/>
      <c r="T18" s="47"/>
      <c r="U18" s="47"/>
    </row>
    <row r="19" spans="1:23" ht="14.4" x14ac:dyDescent="0.3">
      <c r="A19" s="6" t="s">
        <v>15</v>
      </c>
      <c r="B19" s="6">
        <v>87</v>
      </c>
      <c r="C19" s="302">
        <v>102</v>
      </c>
      <c r="D19" s="7">
        <v>69</v>
      </c>
      <c r="E19" s="42">
        <f t="shared" si="20"/>
        <v>86</v>
      </c>
      <c r="F19" s="42">
        <f t="shared" si="21"/>
        <v>13.490737563232042</v>
      </c>
      <c r="G19" s="148">
        <f t="shared" si="22"/>
        <v>0.15686904143293071</v>
      </c>
      <c r="H19" s="255" t="str">
        <f>H10</f>
        <v>Mean of polymer RSDs</v>
      </c>
      <c r="J19" s="39" t="str">
        <f t="shared" si="26"/>
        <v>PET</v>
      </c>
      <c r="K19" s="60">
        <f t="shared" si="23"/>
        <v>1.0116279069767442</v>
      </c>
      <c r="L19" s="60">
        <f t="shared" si="23"/>
        <v>1.1860465116279071</v>
      </c>
      <c r="M19" s="60">
        <f t="shared" si="23"/>
        <v>0.80232558139534882</v>
      </c>
      <c r="N19" s="60">
        <f t="shared" si="24"/>
        <v>1.0000000000000002</v>
      </c>
      <c r="O19" s="60">
        <f t="shared" si="25"/>
        <v>0.15686904143292899</v>
      </c>
      <c r="P19" s="60"/>
      <c r="Q19" s="60"/>
      <c r="S19" s="46"/>
      <c r="T19" s="47"/>
      <c r="U19" s="47"/>
    </row>
    <row r="20" spans="1:23" ht="14.4" x14ac:dyDescent="0.3">
      <c r="A20" s="8" t="s">
        <v>17</v>
      </c>
      <c r="B20" s="8">
        <f>SUM(B15:B19)</f>
        <v>1422</v>
      </c>
      <c r="C20" s="303">
        <f>SUM(C15:C19)</f>
        <v>2632</v>
      </c>
      <c r="D20" s="9">
        <f>SUM(D15:D19)</f>
        <v>1562</v>
      </c>
      <c r="E20" s="15">
        <f t="shared" si="20"/>
        <v>1872</v>
      </c>
      <c r="F20" s="43">
        <f t="shared" si="21"/>
        <v>540.43192602460738</v>
      </c>
      <c r="G20" s="150">
        <f t="shared" si="22"/>
        <v>0.28869226817553811</v>
      </c>
      <c r="H20" s="205">
        <f>AVERAGE(G15:G19)</f>
        <v>0.32036040942085531</v>
      </c>
      <c r="J20" s="39" t="str">
        <f t="shared" si="26"/>
        <v>Total</v>
      </c>
      <c r="K20" s="60">
        <f t="shared" si="23"/>
        <v>0.75961538461538458</v>
      </c>
      <c r="L20" s="60">
        <f t="shared" si="23"/>
        <v>1.4059829059829059</v>
      </c>
      <c r="M20" s="60">
        <f t="shared" si="23"/>
        <v>0.83440170940170943</v>
      </c>
      <c r="N20" s="60">
        <f t="shared" si="24"/>
        <v>1</v>
      </c>
      <c r="O20" s="60">
        <f t="shared" si="25"/>
        <v>0.28869226817553822</v>
      </c>
      <c r="P20" s="60"/>
      <c r="S20" s="48"/>
      <c r="T20" s="49"/>
      <c r="U20" s="49"/>
    </row>
    <row r="21" spans="1:23" ht="16.95" customHeight="1" x14ac:dyDescent="0.3">
      <c r="C21" s="22"/>
      <c r="G21" s="60"/>
      <c r="H21" s="25"/>
      <c r="I21" s="25"/>
      <c r="K21" s="60"/>
      <c r="L21" s="60"/>
      <c r="M21" s="60"/>
      <c r="R21" s="46"/>
      <c r="S21" s="32" t="str">
        <f>L4</f>
        <v>Percentage of mean of all participants</v>
      </c>
      <c r="T21" s="30"/>
      <c r="U21" s="30"/>
      <c r="V21" s="31"/>
    </row>
    <row r="22" spans="1:23" ht="16.95" customHeight="1" x14ac:dyDescent="0.3">
      <c r="A22" s="1" t="s">
        <v>19</v>
      </c>
      <c r="B22" s="1"/>
      <c r="C22" s="53"/>
      <c r="D22" s="1"/>
      <c r="E22" s="1"/>
      <c r="H22" s="25"/>
      <c r="I22" s="25"/>
      <c r="K22" s="1" t="str">
        <f>A22</f>
        <v>P3</v>
      </c>
      <c r="L22" s="1" t="str">
        <f>L4</f>
        <v>Percentage of mean of all participants</v>
      </c>
      <c r="S22" s="32" t="s">
        <v>20</v>
      </c>
      <c r="T22" s="31"/>
      <c r="U22" s="30"/>
      <c r="V22" s="30"/>
    </row>
    <row r="23" spans="1:23" ht="14.4" x14ac:dyDescent="0.3">
      <c r="A23" s="3" t="s">
        <v>6</v>
      </c>
      <c r="B23" s="21" t="str">
        <f>Participants!B2</f>
        <v>A</v>
      </c>
      <c r="C23" s="10" t="str">
        <f>Participants!B5</f>
        <v>D</v>
      </c>
      <c r="D23" s="21" t="str">
        <f>Participants!B7</f>
        <v>F</v>
      </c>
      <c r="E23" s="120" t="str">
        <f>Participants!B6</f>
        <v>E</v>
      </c>
      <c r="F23" s="304" t="str">
        <f>E5</f>
        <v>AVERAGE</v>
      </c>
      <c r="G23" s="304" t="str">
        <f t="shared" ref="G23:H23" si="27">F5</f>
        <v>STDEV</v>
      </c>
      <c r="H23" s="304" t="str">
        <f t="shared" si="27"/>
        <v>RSD</v>
      </c>
      <c r="I23" s="16"/>
      <c r="K23" s="21" t="str">
        <f>Participants!B2</f>
        <v>A</v>
      </c>
      <c r="L23" s="10" t="str">
        <f>Participants!B5</f>
        <v>D</v>
      </c>
      <c r="M23" s="21" t="str">
        <f>Participants!B7</f>
        <v>F</v>
      </c>
      <c r="N23" s="120" t="str">
        <f>Participants!B6</f>
        <v>E</v>
      </c>
      <c r="O23" t="str">
        <f>E5</f>
        <v>AVERAGE</v>
      </c>
      <c r="P23" t="str">
        <f>F5</f>
        <v>STDEV</v>
      </c>
      <c r="S23" s="21" t="str">
        <f>Participants!B2</f>
        <v>A</v>
      </c>
      <c r="T23" s="10" t="str">
        <f>Participants!B5</f>
        <v>D</v>
      </c>
      <c r="U23" s="21" t="str">
        <f>Participants!B7</f>
        <v>F</v>
      </c>
      <c r="V23" s="120" t="str">
        <f>Participants!B6</f>
        <v>E</v>
      </c>
    </row>
    <row r="24" spans="1:23" ht="16.95" customHeight="1" x14ac:dyDescent="0.3">
      <c r="A24" s="6" t="s">
        <v>11</v>
      </c>
      <c r="B24" s="4">
        <v>200</v>
      </c>
      <c r="C24" s="14">
        <v>1022</v>
      </c>
      <c r="D24" s="378">
        <v>558</v>
      </c>
      <c r="E24" s="379">
        <v>464</v>
      </c>
      <c r="F24" s="305">
        <f t="shared" ref="F24:F29" si="28">AVERAGE(B24:E24)</f>
        <v>561</v>
      </c>
      <c r="G24" s="305">
        <f t="shared" ref="G24:G29" si="29">_xlfn.STDEV.P(B24:E24)</f>
        <v>296.75747673816073</v>
      </c>
      <c r="H24" s="147">
        <f t="shared" ref="H24:H29" si="30">G24/F24</f>
        <v>0.52897945942631142</v>
      </c>
      <c r="I24" s="1"/>
      <c r="J24" s="39" t="str">
        <f>A6</f>
        <v>PA</v>
      </c>
      <c r="K24" s="60">
        <f t="shared" ref="K24:N29" si="31">B24/AVERAGE($B24:$E24)</f>
        <v>0.35650623885918004</v>
      </c>
      <c r="L24" s="60">
        <f t="shared" si="31"/>
        <v>1.82174688057041</v>
      </c>
      <c r="M24" s="60">
        <f t="shared" si="31"/>
        <v>0.99465240641711228</v>
      </c>
      <c r="N24" s="60">
        <f t="shared" si="31"/>
        <v>0.82709447415329773</v>
      </c>
      <c r="O24" s="60">
        <f t="shared" ref="O24:O29" si="32">AVERAGE(K24:N24)</f>
        <v>1</v>
      </c>
      <c r="P24" s="60">
        <f t="shared" ref="P24:P29" si="33">_xlfn.STDEV.P(K24:N24)</f>
        <v>0.52897945942631153</v>
      </c>
      <c r="R24" s="38" t="str">
        <f>A4</f>
        <v>P1</v>
      </c>
      <c r="S24" s="60">
        <f>K11</f>
        <v>1.0057911065149947</v>
      </c>
      <c r="U24" s="60">
        <f>L11</f>
        <v>0.93567735263702168</v>
      </c>
      <c r="V24" s="60">
        <f>M11</f>
        <v>1.0585315408479834</v>
      </c>
    </row>
    <row r="25" spans="1:23" ht="16.95" customHeight="1" x14ac:dyDescent="0.3">
      <c r="A25" s="6" t="s">
        <v>12</v>
      </c>
      <c r="B25" s="6">
        <v>202</v>
      </c>
      <c r="C25" s="22">
        <v>140</v>
      </c>
      <c r="D25" s="284">
        <v>200</v>
      </c>
      <c r="E25" s="380">
        <v>33</v>
      </c>
      <c r="F25" s="305">
        <f t="shared" si="28"/>
        <v>143.75</v>
      </c>
      <c r="G25" s="305">
        <f t="shared" si="29"/>
        <v>68.623520020471119</v>
      </c>
      <c r="H25" s="147">
        <f t="shared" si="30"/>
        <v>0.47738100883805995</v>
      </c>
      <c r="J25" s="39" t="str">
        <f t="shared" ref="J25:J29" si="34">A7</f>
        <v>PE</v>
      </c>
      <c r="K25" s="60">
        <f t="shared" si="31"/>
        <v>1.4052173913043478</v>
      </c>
      <c r="L25" s="60">
        <f t="shared" si="31"/>
        <v>0.97391304347826091</v>
      </c>
      <c r="M25" s="60">
        <f t="shared" si="31"/>
        <v>1.3913043478260869</v>
      </c>
      <c r="N25" s="60">
        <f t="shared" si="31"/>
        <v>0.22956521739130434</v>
      </c>
      <c r="O25" s="60">
        <f t="shared" si="32"/>
        <v>1</v>
      </c>
      <c r="P25" s="60">
        <f t="shared" si="33"/>
        <v>0.47738100883805973</v>
      </c>
      <c r="R25" s="38" t="str">
        <f>A13</f>
        <v>P2</v>
      </c>
      <c r="S25" s="60">
        <f>K20</f>
        <v>0.75961538461538458</v>
      </c>
      <c r="U25" s="60">
        <f>L20</f>
        <v>1.4059829059829059</v>
      </c>
      <c r="V25" s="60">
        <f>M20</f>
        <v>0.83440170940170943</v>
      </c>
    </row>
    <row r="26" spans="1:23" ht="16.95" customHeight="1" x14ac:dyDescent="0.3">
      <c r="A26" s="6" t="s">
        <v>13</v>
      </c>
      <c r="B26" s="6">
        <v>120</v>
      </c>
      <c r="C26">
        <v>95</v>
      </c>
      <c r="D26">
        <v>253</v>
      </c>
      <c r="E26" s="7">
        <v>24</v>
      </c>
      <c r="F26" s="305">
        <f t="shared" si="28"/>
        <v>123</v>
      </c>
      <c r="G26" s="305">
        <f t="shared" si="29"/>
        <v>82.90657392511163</v>
      </c>
      <c r="H26" s="147">
        <f t="shared" si="30"/>
        <v>0.67403718638302135</v>
      </c>
      <c r="I26" s="1"/>
      <c r="J26" s="39" t="str">
        <f t="shared" si="34"/>
        <v>PS</v>
      </c>
      <c r="K26" s="60">
        <f t="shared" si="31"/>
        <v>0.97560975609756095</v>
      </c>
      <c r="L26" s="60">
        <f t="shared" si="31"/>
        <v>0.77235772357723576</v>
      </c>
      <c r="M26" s="60">
        <f t="shared" si="31"/>
        <v>2.0569105691056913</v>
      </c>
      <c r="N26" s="60">
        <f t="shared" si="31"/>
        <v>0.1951219512195122</v>
      </c>
      <c r="O26" s="60">
        <f t="shared" si="32"/>
        <v>1</v>
      </c>
      <c r="P26" s="60">
        <f t="shared" si="33"/>
        <v>0.67403718638302146</v>
      </c>
      <c r="R26" s="38" t="str">
        <f>A22</f>
        <v>P3</v>
      </c>
      <c r="S26" s="60">
        <f>K29</f>
        <v>0.72267097469036079</v>
      </c>
      <c r="T26" s="60">
        <f>L29</f>
        <v>1.4507269789983845</v>
      </c>
      <c r="U26" s="60">
        <f>M29</f>
        <v>1.193322563274098</v>
      </c>
      <c r="V26" s="60">
        <f>N29</f>
        <v>0.63327948303715675</v>
      </c>
    </row>
    <row r="27" spans="1:23" ht="16.95" customHeight="1" x14ac:dyDescent="0.3">
      <c r="A27" s="6" t="s">
        <v>14</v>
      </c>
      <c r="B27" s="6">
        <v>89</v>
      </c>
      <c r="C27">
        <v>45</v>
      </c>
      <c r="D27">
        <v>50</v>
      </c>
      <c r="E27" s="7">
        <v>43</v>
      </c>
      <c r="F27" s="305">
        <f t="shared" si="28"/>
        <v>56.75</v>
      </c>
      <c r="G27" s="305">
        <f t="shared" si="29"/>
        <v>18.793283374652763</v>
      </c>
      <c r="H27" s="147">
        <f t="shared" si="30"/>
        <v>0.33115917840797821</v>
      </c>
      <c r="J27" s="39" t="str">
        <f t="shared" si="34"/>
        <v>PP</v>
      </c>
      <c r="K27" s="60">
        <f t="shared" si="31"/>
        <v>1.5682819383259912</v>
      </c>
      <c r="L27" s="60">
        <f t="shared" si="31"/>
        <v>0.79295154185022021</v>
      </c>
      <c r="M27" s="60">
        <f t="shared" si="31"/>
        <v>0.88105726872246692</v>
      </c>
      <c r="N27" s="60">
        <f t="shared" si="31"/>
        <v>0.75770925110132159</v>
      </c>
      <c r="O27" s="60">
        <f t="shared" si="32"/>
        <v>0.99999999999999989</v>
      </c>
      <c r="P27" s="60">
        <f t="shared" si="33"/>
        <v>0.33115917840797848</v>
      </c>
    </row>
    <row r="28" spans="1:23" ht="16.95" customHeight="1" x14ac:dyDescent="0.3">
      <c r="A28" s="6" t="s">
        <v>15</v>
      </c>
      <c r="B28" s="6">
        <v>60</v>
      </c>
      <c r="C28">
        <v>45</v>
      </c>
      <c r="D28">
        <v>47</v>
      </c>
      <c r="E28" s="7">
        <v>24</v>
      </c>
      <c r="F28" s="305">
        <f t="shared" si="28"/>
        <v>44</v>
      </c>
      <c r="G28" s="305">
        <f t="shared" si="29"/>
        <v>12.90348790056394</v>
      </c>
      <c r="H28" s="147">
        <f t="shared" si="30"/>
        <v>0.29326108864918043</v>
      </c>
      <c r="I28" s="256" t="str">
        <f>H10</f>
        <v>Mean of polymer RSDs</v>
      </c>
      <c r="J28" s="39" t="str">
        <f t="shared" si="34"/>
        <v>PET</v>
      </c>
      <c r="K28" s="60">
        <f t="shared" si="31"/>
        <v>1.3636363636363635</v>
      </c>
      <c r="L28" s="60">
        <f t="shared" si="31"/>
        <v>1.0227272727272727</v>
      </c>
      <c r="M28" s="60">
        <f t="shared" si="31"/>
        <v>1.0681818181818181</v>
      </c>
      <c r="N28" s="60">
        <f t="shared" si="31"/>
        <v>0.54545454545454541</v>
      </c>
      <c r="O28" s="60">
        <f t="shared" si="32"/>
        <v>0.99999999999999989</v>
      </c>
      <c r="P28" s="60">
        <f t="shared" si="33"/>
        <v>0.29326108864918066</v>
      </c>
    </row>
    <row r="29" spans="1:23" ht="14.4" x14ac:dyDescent="0.3">
      <c r="A29" s="8" t="s">
        <v>17</v>
      </c>
      <c r="B29" s="8">
        <f>SUM(B24:B28)</f>
        <v>671</v>
      </c>
      <c r="C29" s="100">
        <f>SUM(C24:C28)</f>
        <v>1347</v>
      </c>
      <c r="D29" s="100">
        <f>SUM(D24:D28)</f>
        <v>1108</v>
      </c>
      <c r="E29" s="9">
        <f>SUM(E24:E28)</f>
        <v>588</v>
      </c>
      <c r="F29" s="305">
        <f t="shared" si="28"/>
        <v>928.5</v>
      </c>
      <c r="G29" s="305">
        <f t="shared" si="29"/>
        <v>312.09333539824269</v>
      </c>
      <c r="H29" s="151">
        <f t="shared" si="30"/>
        <v>0.33612637091894743</v>
      </c>
      <c r="I29" s="205">
        <f>AVERAGE(H24:H28)</f>
        <v>0.46096358434091034</v>
      </c>
      <c r="J29" s="39" t="str">
        <f t="shared" si="34"/>
        <v>Total</v>
      </c>
      <c r="K29" s="60">
        <f t="shared" si="31"/>
        <v>0.72267097469036079</v>
      </c>
      <c r="L29" s="60">
        <f t="shared" si="31"/>
        <v>1.4507269789983845</v>
      </c>
      <c r="M29" s="60">
        <f t="shared" si="31"/>
        <v>1.193322563274098</v>
      </c>
      <c r="N29" s="60">
        <f t="shared" si="31"/>
        <v>0.63327948303715675</v>
      </c>
      <c r="O29" s="60">
        <f t="shared" si="32"/>
        <v>1</v>
      </c>
      <c r="P29" s="60">
        <f t="shared" si="33"/>
        <v>0.33612637091894765</v>
      </c>
    </row>
    <row r="30" spans="1:23" ht="14.4" x14ac:dyDescent="0.3">
      <c r="A30" s="1"/>
      <c r="B30" s="1"/>
      <c r="C30" s="1"/>
      <c r="D30" s="1"/>
      <c r="E30" s="1"/>
      <c r="F30" s="284"/>
      <c r="G30" s="284" t="s">
        <v>21</v>
      </c>
      <c r="H30" s="209">
        <f>AVERAGE(G11,G20,H29)</f>
        <v>0.22504684668902933</v>
      </c>
      <c r="I30" s="66"/>
      <c r="J30" s="25"/>
    </row>
    <row r="31" spans="1:23" ht="14.4" x14ac:dyDescent="0.3">
      <c r="A31" s="1"/>
      <c r="B31" s="1"/>
      <c r="C31" s="1"/>
      <c r="D31" s="1"/>
      <c r="E31" s="1"/>
      <c r="G31" t="s">
        <v>22</v>
      </c>
      <c r="H31" s="151">
        <f>_xlfn.STDEV.P(G11,G20,H29)</f>
        <v>0.12505759611068368</v>
      </c>
    </row>
    <row r="32" spans="1:23" ht="14.4" x14ac:dyDescent="0.3">
      <c r="A32" s="1"/>
      <c r="B32" s="1"/>
      <c r="C32" s="1"/>
      <c r="D32" s="1"/>
      <c r="E32" s="1"/>
      <c r="F32" s="1"/>
      <c r="I32" s="26"/>
      <c r="J32" s="25"/>
      <c r="R32" s="297"/>
      <c r="S32" s="297"/>
      <c r="T32" s="297"/>
      <c r="U32" s="297"/>
      <c r="V32" s="297"/>
      <c r="W32" s="297"/>
    </row>
    <row r="33" spans="1:23" ht="14.4" x14ac:dyDescent="0.3">
      <c r="A33" s="291"/>
      <c r="B33" s="291"/>
      <c r="C33" s="291"/>
      <c r="D33" s="291"/>
      <c r="E33" s="291"/>
      <c r="F33" s="292"/>
      <c r="G33" s="64"/>
      <c r="K33" s="1" t="s">
        <v>23</v>
      </c>
      <c r="L33" s="1" t="str">
        <f>L4</f>
        <v>Percentage of mean of all participants</v>
      </c>
      <c r="R33" s="297"/>
      <c r="S33" s="298"/>
      <c r="T33" s="298"/>
      <c r="U33" s="297"/>
      <c r="V33" s="297"/>
      <c r="W33" s="297"/>
    </row>
    <row r="34" spans="1:23" ht="14.4" x14ac:dyDescent="0.3">
      <c r="A34" s="291"/>
      <c r="B34" s="293"/>
      <c r="C34" s="294"/>
      <c r="D34" s="293"/>
      <c r="E34" s="295"/>
      <c r="F34" s="291"/>
      <c r="G34" s="67"/>
      <c r="H34" s="28"/>
      <c r="K34" s="21" t="str">
        <f>Participants!B2</f>
        <v>A</v>
      </c>
      <c r="L34" s="10" t="str">
        <f>Participants!B5</f>
        <v>D</v>
      </c>
      <c r="M34" s="21" t="str">
        <f>Participants!B7</f>
        <v>F</v>
      </c>
      <c r="N34" s="120" t="str">
        <f>Participants!B6</f>
        <v>E</v>
      </c>
      <c r="O34" t="str">
        <f>E5</f>
        <v>AVERAGE</v>
      </c>
      <c r="P34" t="str">
        <f>F5</f>
        <v>STDEV</v>
      </c>
      <c r="R34" s="297"/>
      <c r="S34" s="297"/>
      <c r="T34" s="297"/>
      <c r="U34" s="297"/>
      <c r="V34" s="297"/>
      <c r="W34" s="297"/>
    </row>
    <row r="35" spans="1:23" ht="14.4" x14ac:dyDescent="0.3">
      <c r="A35" s="292"/>
      <c r="B35" s="292"/>
      <c r="C35" s="292"/>
      <c r="D35" s="292"/>
      <c r="E35" s="292"/>
      <c r="F35" s="296"/>
      <c r="G35" s="102"/>
      <c r="H35" s="25"/>
      <c r="J35" s="39" t="str">
        <f t="shared" ref="J35:J40" si="35">A6</f>
        <v>PA</v>
      </c>
      <c r="K35" s="60">
        <f t="shared" ref="K35:K40" si="36">AVERAGE(K6,K15,K24)</f>
        <v>0.54026795981781817</v>
      </c>
      <c r="L35" s="60">
        <f t="shared" ref="L35:L40" si="37">L24</f>
        <v>1.82174688057041</v>
      </c>
      <c r="M35" s="60">
        <f t="shared" ref="M35:P40" si="38">AVERAGE(L6,L15,M24)</f>
        <v>1.1261772645204551</v>
      </c>
      <c r="N35" s="60">
        <f t="shared" si="38"/>
        <v>1.0596391488049235</v>
      </c>
      <c r="O35" s="60">
        <f t="shared" si="38"/>
        <v>1</v>
      </c>
      <c r="P35" s="60">
        <f t="shared" si="38"/>
        <v>0.37595326292400677</v>
      </c>
      <c r="R35" s="381"/>
      <c r="S35" s="382"/>
      <c r="T35" s="382"/>
      <c r="U35" s="382"/>
      <c r="V35" s="382"/>
      <c r="W35" s="297"/>
    </row>
    <row r="36" spans="1:23" ht="14.4" x14ac:dyDescent="0.3">
      <c r="A36" s="292"/>
      <c r="B36" s="292"/>
      <c r="C36" s="292"/>
      <c r="D36" s="292"/>
      <c r="E36" s="292"/>
      <c r="F36" s="296"/>
      <c r="G36" s="102"/>
      <c r="H36" s="25"/>
      <c r="J36" s="39" t="str">
        <f t="shared" si="35"/>
        <v>PE</v>
      </c>
      <c r="K36" s="60">
        <f t="shared" si="36"/>
        <v>1.2107323928115035</v>
      </c>
      <c r="L36" s="60">
        <f t="shared" si="37"/>
        <v>0.97391304347826091</v>
      </c>
      <c r="M36" s="60">
        <f t="shared" si="38"/>
        <v>1.2157983538745225</v>
      </c>
      <c r="N36" s="60">
        <f t="shared" si="38"/>
        <v>0.5821649054878868</v>
      </c>
      <c r="O36" s="60">
        <f t="shared" si="38"/>
        <v>1</v>
      </c>
      <c r="P36" s="60">
        <f t="shared" si="38"/>
        <v>0.32326491107124999</v>
      </c>
      <c r="R36" s="381"/>
      <c r="S36" s="382"/>
      <c r="T36" s="382"/>
      <c r="U36" s="382"/>
      <c r="V36" s="382"/>
      <c r="W36" s="297"/>
    </row>
    <row r="37" spans="1:23" ht="14.4" x14ac:dyDescent="0.3">
      <c r="A37" s="292"/>
      <c r="B37" s="292"/>
      <c r="C37" s="292"/>
      <c r="D37" s="292"/>
      <c r="E37" s="292"/>
      <c r="F37" s="296"/>
      <c r="G37" s="102"/>
      <c r="H37" s="25"/>
      <c r="J37" s="39" t="str">
        <f t="shared" si="35"/>
        <v>PS</v>
      </c>
      <c r="K37" s="60">
        <f t="shared" si="36"/>
        <v>1.1447852379701595</v>
      </c>
      <c r="L37" s="60">
        <f t="shared" si="37"/>
        <v>0.77235772357723576</v>
      </c>
      <c r="M37" s="60">
        <f t="shared" si="38"/>
        <v>1.4822280688763516</v>
      </c>
      <c r="N37" s="60">
        <f t="shared" si="38"/>
        <v>0.4488674519610773</v>
      </c>
      <c r="O37" s="60">
        <f t="shared" si="38"/>
        <v>1</v>
      </c>
      <c r="P37" s="60">
        <f t="shared" si="38"/>
        <v>0.43665539044457607</v>
      </c>
      <c r="R37" s="381"/>
      <c r="S37" s="382"/>
      <c r="T37" s="382"/>
      <c r="U37" s="382"/>
      <c r="V37" s="382"/>
      <c r="W37" s="297"/>
    </row>
    <row r="38" spans="1:23" ht="14.4" x14ac:dyDescent="0.3">
      <c r="A38" s="292"/>
      <c r="B38" s="292"/>
      <c r="C38" s="292"/>
      <c r="D38" s="292"/>
      <c r="E38" s="292"/>
      <c r="F38" s="296"/>
      <c r="G38" s="102"/>
      <c r="H38" s="25"/>
      <c r="J38" s="39" t="str">
        <f t="shared" si="35"/>
        <v>PP</v>
      </c>
      <c r="K38" s="60">
        <f t="shared" si="36"/>
        <v>1.124227964917023</v>
      </c>
      <c r="L38" s="60">
        <f t="shared" si="37"/>
        <v>0.79295154185022021</v>
      </c>
      <c r="M38" s="60">
        <f t="shared" si="38"/>
        <v>1.1312135463697686</v>
      </c>
      <c r="N38" s="60">
        <f t="shared" si="38"/>
        <v>0.81357464142980174</v>
      </c>
      <c r="O38" s="60">
        <f t="shared" si="38"/>
        <v>1</v>
      </c>
      <c r="P38" s="60">
        <f t="shared" si="38"/>
        <v>0.24676912480394295</v>
      </c>
      <c r="R38" s="381"/>
      <c r="S38" s="382"/>
      <c r="T38" s="382"/>
      <c r="U38" s="382"/>
      <c r="V38" s="382"/>
      <c r="W38" s="297"/>
    </row>
    <row r="39" spans="1:23" ht="14.4" x14ac:dyDescent="0.3">
      <c r="A39" s="292"/>
      <c r="B39" s="292"/>
      <c r="C39" s="292"/>
      <c r="D39" s="292"/>
      <c r="E39" s="292"/>
      <c r="F39" s="296"/>
      <c r="G39" s="102"/>
      <c r="H39" s="25"/>
      <c r="J39" s="39" t="str">
        <f t="shared" si="35"/>
        <v>PET</v>
      </c>
      <c r="K39" s="60">
        <f t="shared" si="36"/>
        <v>1.1504045459005718</v>
      </c>
      <c r="L39" s="60">
        <f t="shared" si="37"/>
        <v>1.0227272727272727</v>
      </c>
      <c r="M39" s="60">
        <f t="shared" si="38"/>
        <v>1.0214516373627356</v>
      </c>
      <c r="N39" s="60">
        <f t="shared" si="38"/>
        <v>0.82056805916093511</v>
      </c>
      <c r="O39" s="60">
        <f t="shared" si="38"/>
        <v>1</v>
      </c>
      <c r="P39" s="60">
        <f t="shared" si="38"/>
        <v>0.19509433978277599</v>
      </c>
      <c r="R39" s="381"/>
      <c r="S39" s="382"/>
      <c r="T39" s="382"/>
      <c r="U39" s="382"/>
      <c r="V39" s="382"/>
      <c r="W39" s="297"/>
    </row>
    <row r="40" spans="1:23" ht="14.4" x14ac:dyDescent="0.3">
      <c r="A40" s="291"/>
      <c r="B40" s="291"/>
      <c r="C40" s="291"/>
      <c r="D40" s="291"/>
      <c r="E40" s="291"/>
      <c r="F40" s="296"/>
      <c r="G40" s="102"/>
      <c r="H40" s="26"/>
      <c r="J40" s="39" t="str">
        <f t="shared" si="35"/>
        <v>Total</v>
      </c>
      <c r="K40" s="60">
        <f t="shared" si="36"/>
        <v>0.82935915527357995</v>
      </c>
      <c r="L40" s="60">
        <f t="shared" si="37"/>
        <v>1.4507269789983845</v>
      </c>
      <c r="M40" s="60">
        <f t="shared" si="38"/>
        <v>1.1783276072980085</v>
      </c>
      <c r="N40" s="60">
        <f t="shared" si="38"/>
        <v>0.84207091109561649</v>
      </c>
      <c r="O40" s="60">
        <f t="shared" si="38"/>
        <v>1</v>
      </c>
      <c r="P40" s="60">
        <f t="shared" si="38"/>
        <v>0.22504684668902944</v>
      </c>
      <c r="R40" s="381"/>
      <c r="S40" s="382"/>
      <c r="T40" s="382"/>
      <c r="U40" s="382"/>
      <c r="V40" s="382"/>
      <c r="W40" s="297"/>
    </row>
    <row r="41" spans="1:23" ht="14.4" x14ac:dyDescent="0.3">
      <c r="A41" s="297"/>
      <c r="B41" s="297"/>
      <c r="C41" s="297"/>
      <c r="D41" s="297"/>
      <c r="E41" s="297"/>
      <c r="F41" s="297"/>
      <c r="H41" s="25"/>
      <c r="I41" s="25"/>
      <c r="K41" s="60"/>
      <c r="L41" s="60"/>
      <c r="M41" s="60"/>
      <c r="N41" s="60"/>
      <c r="R41" s="297"/>
      <c r="S41" s="297"/>
      <c r="T41" s="297"/>
      <c r="U41" s="297"/>
      <c r="V41" s="297"/>
      <c r="W41" s="297"/>
    </row>
    <row r="42" spans="1:23" ht="14.4" x14ac:dyDescent="0.3">
      <c r="A42" s="297"/>
      <c r="B42" s="297"/>
      <c r="C42" s="297"/>
      <c r="D42" s="297"/>
      <c r="E42" s="298"/>
      <c r="F42" s="298"/>
      <c r="H42" s="25"/>
      <c r="I42" s="26"/>
    </row>
    <row r="43" spans="1:23" ht="14.4" x14ac:dyDescent="0.3">
      <c r="A43" s="299"/>
      <c r="B43" s="300"/>
      <c r="C43" s="300"/>
      <c r="D43" s="300"/>
      <c r="E43" s="300"/>
      <c r="F43" s="298"/>
      <c r="H43" s="25"/>
      <c r="I43" s="26"/>
    </row>
    <row r="44" spans="1:23" ht="14.4" x14ac:dyDescent="0.3">
      <c r="A44" s="283"/>
      <c r="B44" s="285"/>
      <c r="C44" s="285"/>
      <c r="D44" s="286"/>
      <c r="E44" s="284"/>
      <c r="F44" s="1"/>
    </row>
    <row r="45" spans="1:23" ht="14.4" x14ac:dyDescent="0.3">
      <c r="A45" s="284"/>
      <c r="B45" s="287"/>
      <c r="C45" s="287"/>
      <c r="D45" s="288"/>
      <c r="E45" s="287"/>
      <c r="F45" s="1"/>
      <c r="R45" s="60"/>
      <c r="S45" s="60"/>
      <c r="T45" s="60"/>
      <c r="U45" s="60"/>
      <c r="V45" s="60"/>
      <c r="W45" s="60"/>
    </row>
    <row r="46" spans="1:23" ht="14.4" x14ac:dyDescent="0.3">
      <c r="A46" s="284"/>
      <c r="B46" s="284"/>
      <c r="C46" s="284"/>
      <c r="D46" s="288"/>
      <c r="E46" s="289"/>
      <c r="F46" s="69"/>
      <c r="G46" s="2"/>
      <c r="H46" s="2"/>
      <c r="I46" s="2"/>
      <c r="R46" s="60"/>
      <c r="S46" s="60"/>
      <c r="T46" s="60"/>
      <c r="U46" s="60"/>
      <c r="V46" s="60"/>
      <c r="W46" s="60"/>
    </row>
    <row r="47" spans="1:23" ht="14.4" x14ac:dyDescent="0.3">
      <c r="A47" s="283"/>
      <c r="B47" s="285"/>
      <c r="C47" s="285"/>
      <c r="D47" s="286"/>
      <c r="E47" s="289"/>
      <c r="F47" s="69"/>
      <c r="G47" s="2"/>
      <c r="H47" s="2"/>
      <c r="I47" s="2"/>
      <c r="R47" s="60"/>
      <c r="S47" s="60"/>
      <c r="T47" s="60"/>
      <c r="U47" s="60"/>
      <c r="V47" s="60"/>
      <c r="W47" s="60"/>
    </row>
    <row r="48" spans="1:23" ht="14.4" x14ac:dyDescent="0.3">
      <c r="A48" s="290"/>
      <c r="B48" s="289"/>
      <c r="C48" s="289"/>
      <c r="D48" s="288"/>
      <c r="E48" s="287"/>
      <c r="F48" s="1"/>
      <c r="R48" s="60"/>
      <c r="S48" s="60"/>
      <c r="T48" s="60"/>
      <c r="U48" s="60"/>
      <c r="V48" s="60"/>
      <c r="W48" s="60"/>
    </row>
    <row r="49" spans="1:20" ht="14.4" x14ac:dyDescent="0.3">
      <c r="A49" s="284"/>
      <c r="B49" s="284"/>
      <c r="C49" s="284"/>
      <c r="D49" s="284"/>
      <c r="E49" s="287"/>
      <c r="F49" s="1"/>
      <c r="J49" s="13"/>
      <c r="K49" s="196"/>
      <c r="L49" s="196"/>
      <c r="M49" s="196"/>
      <c r="N49" s="196"/>
    </row>
    <row r="50" spans="1:20" ht="15" customHeight="1" x14ac:dyDescent="0.3">
      <c r="A50" s="289"/>
      <c r="B50" s="284"/>
      <c r="C50" s="284"/>
      <c r="D50" s="284"/>
      <c r="E50" s="284"/>
      <c r="J50" s="13"/>
      <c r="K50" s="196"/>
      <c r="L50" s="196"/>
      <c r="M50" s="196"/>
      <c r="N50" s="196"/>
    </row>
    <row r="51" spans="1:20" ht="15" customHeight="1" x14ac:dyDescent="0.3">
      <c r="J51" s="13"/>
      <c r="K51" s="196"/>
      <c r="L51" s="196"/>
      <c r="M51" s="196"/>
      <c r="N51" s="196"/>
    </row>
    <row r="52" spans="1:20" ht="15" customHeight="1" x14ac:dyDescent="0.3">
      <c r="J52" s="13"/>
      <c r="K52" s="196"/>
      <c r="L52" s="196"/>
      <c r="M52" s="196"/>
      <c r="N52" s="196"/>
    </row>
    <row r="53" spans="1:20" ht="15" customHeight="1" x14ac:dyDescent="0.3">
      <c r="J53" s="13"/>
      <c r="K53" s="196"/>
      <c r="L53" s="196"/>
      <c r="M53" s="196"/>
      <c r="N53" s="196"/>
    </row>
    <row r="54" spans="1:20" ht="15" customHeight="1" x14ac:dyDescent="0.3">
      <c r="J54" s="13"/>
      <c r="K54" s="196"/>
      <c r="L54" s="196"/>
      <c r="M54" s="196"/>
      <c r="N54" s="196"/>
    </row>
    <row r="55" spans="1:20" ht="36.6" x14ac:dyDescent="0.7">
      <c r="A55" s="214" t="s">
        <v>24</v>
      </c>
      <c r="B55" s="215"/>
      <c r="C55" s="23"/>
      <c r="J55" s="13"/>
      <c r="K55" s="196"/>
      <c r="L55" s="196"/>
      <c r="M55" s="196"/>
      <c r="N55" s="196"/>
    </row>
    <row r="56" spans="1:20" ht="36.6" x14ac:dyDescent="0.7">
      <c r="A56" s="214" t="s">
        <v>25</v>
      </c>
      <c r="B56" s="215"/>
      <c r="C56" s="23"/>
      <c r="E56" t="s">
        <v>155</v>
      </c>
      <c r="J56" s="13"/>
      <c r="K56" s="196"/>
      <c r="L56" s="196"/>
      <c r="M56" s="196"/>
      <c r="N56" s="196"/>
    </row>
    <row r="57" spans="1:20" ht="23.4" x14ac:dyDescent="0.45">
      <c r="A57" s="34"/>
      <c r="B57" s="31"/>
      <c r="C57" s="23"/>
      <c r="J57" s="13"/>
      <c r="K57" s="196"/>
      <c r="L57" s="196"/>
      <c r="M57" s="196"/>
      <c r="N57" s="196"/>
    </row>
    <row r="58" spans="1:20" ht="14.4" x14ac:dyDescent="0.3">
      <c r="A58" s="4"/>
      <c r="B58" s="306" t="str">
        <f>Participants!B2</f>
        <v>A</v>
      </c>
      <c r="C58" s="10" t="str">
        <f>Participants!B4</f>
        <v>C</v>
      </c>
      <c r="D58" s="10" t="str">
        <f>Participants!B5</f>
        <v>D</v>
      </c>
      <c r="E58" s="21" t="str">
        <f>Participants!B3</f>
        <v>B</v>
      </c>
      <c r="F58" s="307" t="str">
        <f>Participants!B6</f>
        <v>E</v>
      </c>
      <c r="G58" s="308" t="str">
        <f>Participants!B7</f>
        <v>F</v>
      </c>
      <c r="H58" s="10" t="str">
        <f>Participants!B9</f>
        <v>G</v>
      </c>
      <c r="I58" s="74" t="str">
        <f>CONCATENATE(Participants!B2," - Rearrival")</f>
        <v>A - Rearrival</v>
      </c>
      <c r="J58" s="233" t="str">
        <f>CONCATENATE(Participants!B2," - Remeasured")</f>
        <v>A - Remeasured</v>
      </c>
      <c r="T58" s="16"/>
    </row>
    <row r="59" spans="1:20" ht="14.4" customHeight="1" x14ac:dyDescent="0.3">
      <c r="A59" s="6" t="s">
        <v>11</v>
      </c>
      <c r="B59" s="302">
        <v>114</v>
      </c>
      <c r="C59">
        <v>123</v>
      </c>
      <c r="D59" s="22">
        <v>175</v>
      </c>
      <c r="E59" s="22">
        <v>104</v>
      </c>
      <c r="F59" s="284">
        <v>129</v>
      </c>
      <c r="G59" s="309">
        <v>119</v>
      </c>
      <c r="H59">
        <v>89</v>
      </c>
      <c r="I59" s="7">
        <v>116</v>
      </c>
      <c r="J59" s="234">
        <v>133</v>
      </c>
    </row>
    <row r="60" spans="1:20" ht="14.4" customHeight="1" x14ac:dyDescent="0.3">
      <c r="A60" s="6" t="s">
        <v>12</v>
      </c>
      <c r="B60" s="302">
        <v>66</v>
      </c>
      <c r="C60">
        <v>75</v>
      </c>
      <c r="D60">
        <v>82</v>
      </c>
      <c r="E60" s="22">
        <v>65</v>
      </c>
      <c r="F60" s="284">
        <v>93</v>
      </c>
      <c r="G60" s="309">
        <v>53</v>
      </c>
      <c r="H60">
        <v>94</v>
      </c>
      <c r="I60" s="7">
        <v>64</v>
      </c>
      <c r="J60" s="234">
        <v>66</v>
      </c>
    </row>
    <row r="61" spans="1:20" ht="14.4" customHeight="1" x14ac:dyDescent="0.3">
      <c r="A61" s="6" t="s">
        <v>13</v>
      </c>
      <c r="B61" s="302">
        <v>108</v>
      </c>
      <c r="C61">
        <v>100</v>
      </c>
      <c r="D61">
        <v>70</v>
      </c>
      <c r="E61" s="22">
        <v>103</v>
      </c>
      <c r="F61" s="284">
        <v>92</v>
      </c>
      <c r="G61" s="309">
        <v>39</v>
      </c>
      <c r="H61">
        <v>104</v>
      </c>
      <c r="I61" s="7">
        <v>101</v>
      </c>
      <c r="J61" s="234">
        <v>102</v>
      </c>
    </row>
    <row r="62" spans="1:20" ht="14.4" customHeight="1" x14ac:dyDescent="0.3">
      <c r="A62" s="6" t="s">
        <v>14</v>
      </c>
      <c r="B62" s="302">
        <v>166</v>
      </c>
      <c r="C62">
        <v>189</v>
      </c>
      <c r="D62">
        <v>151</v>
      </c>
      <c r="E62" s="22">
        <v>168</v>
      </c>
      <c r="F62" s="284">
        <v>166</v>
      </c>
      <c r="G62" s="309">
        <v>161</v>
      </c>
      <c r="H62">
        <v>161</v>
      </c>
      <c r="I62" s="7">
        <v>168</v>
      </c>
      <c r="J62" s="234">
        <v>172</v>
      </c>
    </row>
    <row r="63" spans="1:20" ht="14.4" customHeight="1" x14ac:dyDescent="0.3">
      <c r="A63" s="6" t="s">
        <v>15</v>
      </c>
      <c r="B63" s="302">
        <v>96</v>
      </c>
      <c r="C63">
        <v>95</v>
      </c>
      <c r="D63">
        <v>88</v>
      </c>
      <c r="E63" s="22">
        <v>86</v>
      </c>
      <c r="F63" s="284">
        <v>90</v>
      </c>
      <c r="G63" s="309">
        <v>67</v>
      </c>
      <c r="H63">
        <v>71</v>
      </c>
      <c r="I63" s="7">
        <v>93</v>
      </c>
      <c r="J63" s="234">
        <v>90</v>
      </c>
    </row>
    <row r="64" spans="1:20" ht="14.4" customHeight="1" x14ac:dyDescent="0.3">
      <c r="A64" s="8" t="s">
        <v>17</v>
      </c>
      <c r="B64" s="303">
        <f>SUM(B59:B63)</f>
        <v>550</v>
      </c>
      <c r="C64" s="100">
        <f t="shared" ref="C64:I64" si="39">SUM(C59:C63)</f>
        <v>582</v>
      </c>
      <c r="D64" s="100">
        <f t="shared" si="39"/>
        <v>566</v>
      </c>
      <c r="E64" s="27">
        <f t="shared" si="39"/>
        <v>526</v>
      </c>
      <c r="F64" s="310">
        <f t="shared" si="39"/>
        <v>570</v>
      </c>
      <c r="G64" s="311">
        <f t="shared" si="39"/>
        <v>439</v>
      </c>
      <c r="H64" s="100">
        <f t="shared" si="39"/>
        <v>519</v>
      </c>
      <c r="I64" s="9">
        <f t="shared" si="39"/>
        <v>542</v>
      </c>
      <c r="J64" s="235">
        <f>SUM(J59:J63)</f>
        <v>563</v>
      </c>
    </row>
    <row r="65" spans="1:20" ht="14.4" customHeight="1" x14ac:dyDescent="0.3">
      <c r="A65" s="1"/>
      <c r="B65" s="1"/>
      <c r="C65" s="1"/>
      <c r="D65" s="1"/>
      <c r="E65" s="1"/>
      <c r="G65" s="72"/>
    </row>
    <row r="66" spans="1:20" ht="18" customHeight="1" x14ac:dyDescent="0.35">
      <c r="A66" s="20" t="s">
        <v>145</v>
      </c>
      <c r="G66" s="13"/>
    </row>
    <row r="67" spans="1:20" ht="30" customHeight="1" x14ac:dyDescent="0.3">
      <c r="A67" s="4"/>
      <c r="B67" s="21" t="str">
        <f>B58</f>
        <v>A</v>
      </c>
      <c r="C67" s="21" t="str">
        <f t="shared" ref="C67:J67" si="40">C58</f>
        <v>C</v>
      </c>
      <c r="D67" s="21" t="str">
        <f t="shared" si="40"/>
        <v>D</v>
      </c>
      <c r="E67" s="21" t="str">
        <f t="shared" si="40"/>
        <v>B</v>
      </c>
      <c r="F67" s="21" t="str">
        <f t="shared" si="40"/>
        <v>E</v>
      </c>
      <c r="G67" s="73" t="str">
        <f t="shared" si="40"/>
        <v>F</v>
      </c>
      <c r="H67" s="21" t="str">
        <f t="shared" si="40"/>
        <v>G</v>
      </c>
      <c r="I67" s="206" t="str">
        <f t="shared" si="40"/>
        <v>A - Rearrival</v>
      </c>
      <c r="J67" s="206" t="str">
        <f t="shared" si="40"/>
        <v>A - Remeasured</v>
      </c>
    </row>
    <row r="68" spans="1:20" ht="14.4" customHeight="1" x14ac:dyDescent="0.3">
      <c r="A68" s="186" t="s">
        <v>11</v>
      </c>
      <c r="B68" s="135">
        <v>-14</v>
      </c>
      <c r="C68">
        <v>-13</v>
      </c>
      <c r="D68" s="135">
        <v>-15</v>
      </c>
      <c r="E68" s="187">
        <v>-11</v>
      </c>
      <c r="F68" s="135">
        <v>-9</v>
      </c>
      <c r="G68" s="188">
        <v>-19</v>
      </c>
      <c r="H68">
        <v>0</v>
      </c>
      <c r="I68" s="189">
        <v>-14</v>
      </c>
      <c r="J68" s="234">
        <v>-9</v>
      </c>
    </row>
    <row r="69" spans="1:20" ht="14.4" x14ac:dyDescent="0.3">
      <c r="A69" s="186" t="s">
        <v>12</v>
      </c>
      <c r="B69" s="135">
        <v>-8</v>
      </c>
      <c r="C69">
        <v>-8</v>
      </c>
      <c r="D69" s="135">
        <v>-10</v>
      </c>
      <c r="E69" s="187">
        <v>-10</v>
      </c>
      <c r="F69" s="135">
        <v>-4</v>
      </c>
      <c r="G69" s="188">
        <v>-17</v>
      </c>
      <c r="H69">
        <v>0</v>
      </c>
      <c r="I69" s="189">
        <v>-8</v>
      </c>
      <c r="J69" s="234">
        <v>-6</v>
      </c>
    </row>
    <row r="70" spans="1:20" ht="14.4" x14ac:dyDescent="0.3">
      <c r="A70" s="186" t="s">
        <v>13</v>
      </c>
      <c r="B70" s="135">
        <v>-14</v>
      </c>
      <c r="C70">
        <v>-10</v>
      </c>
      <c r="D70" s="135">
        <v>-4</v>
      </c>
      <c r="E70" s="187">
        <v>-9</v>
      </c>
      <c r="F70" s="135">
        <v>-7</v>
      </c>
      <c r="G70" s="188">
        <v>-9</v>
      </c>
      <c r="H70">
        <v>0</v>
      </c>
      <c r="I70" s="189">
        <v>-14</v>
      </c>
      <c r="J70" s="234">
        <v>-5</v>
      </c>
    </row>
    <row r="71" spans="1:20" ht="14.4" x14ac:dyDescent="0.3">
      <c r="A71" s="186" t="s">
        <v>14</v>
      </c>
      <c r="B71" s="135">
        <v>-26</v>
      </c>
      <c r="C71">
        <v>-23</v>
      </c>
      <c r="D71" s="135">
        <v>-14</v>
      </c>
      <c r="E71" s="187">
        <v>-27</v>
      </c>
      <c r="F71" s="135">
        <v>-12</v>
      </c>
      <c r="G71" s="188">
        <v>-38</v>
      </c>
      <c r="H71">
        <v>0</v>
      </c>
      <c r="I71" s="189">
        <v>-26</v>
      </c>
      <c r="J71" s="234">
        <v>-13</v>
      </c>
    </row>
    <row r="72" spans="1:20" ht="14.4" x14ac:dyDescent="0.3">
      <c r="A72" s="190" t="s">
        <v>15</v>
      </c>
      <c r="B72" s="191">
        <v>-11</v>
      </c>
      <c r="C72" s="12">
        <v>-10</v>
      </c>
      <c r="D72" s="191">
        <v>-4</v>
      </c>
      <c r="E72" s="192">
        <v>-10</v>
      </c>
      <c r="F72" s="191">
        <v>-3</v>
      </c>
      <c r="G72" s="193">
        <v>-12</v>
      </c>
      <c r="H72" s="12">
        <v>0</v>
      </c>
      <c r="I72" s="194">
        <v>-11</v>
      </c>
      <c r="J72" s="235">
        <v>-5</v>
      </c>
    </row>
    <row r="73" spans="1:20" ht="14.4" x14ac:dyDescent="0.3">
      <c r="A73" s="282"/>
      <c r="B73" s="282"/>
      <c r="C73" s="282"/>
      <c r="D73" s="282"/>
      <c r="E73" s="282"/>
      <c r="F73" s="282"/>
      <c r="G73" s="282"/>
      <c r="H73" s="282"/>
      <c r="I73" s="282"/>
      <c r="J73" s="282"/>
      <c r="K73" s="282"/>
      <c r="L73" s="61"/>
    </row>
    <row r="75" spans="1:20" ht="18" x14ac:dyDescent="0.35">
      <c r="A75" s="20" t="s">
        <v>26</v>
      </c>
      <c r="D75" s="22"/>
      <c r="H75" s="195"/>
    </row>
    <row r="76" spans="1:20" ht="18" x14ac:dyDescent="0.35">
      <c r="A76" s="20"/>
      <c r="B76" s="15"/>
      <c r="C76" s="15"/>
      <c r="D76" s="15"/>
      <c r="E76" s="15"/>
      <c r="F76" s="15"/>
      <c r="G76" s="15"/>
      <c r="H76" s="15"/>
      <c r="I76" s="15"/>
      <c r="R76" s="121" t="str">
        <f>CONCATENATE("FTIR (incl. ",Participants!B7,")")</f>
        <v>FTIR (incl. F)</v>
      </c>
      <c r="S76" s="97"/>
      <c r="T76" s="97"/>
    </row>
    <row r="77" spans="1:20" ht="14.4" x14ac:dyDescent="0.3">
      <c r="A77" s="4"/>
      <c r="B77" s="306" t="str">
        <f>B58</f>
        <v>A</v>
      </c>
      <c r="C77" s="21" t="str">
        <f t="shared" ref="C77:J77" si="41">C58</f>
        <v>C</v>
      </c>
      <c r="D77" s="21" t="str">
        <f t="shared" si="41"/>
        <v>D</v>
      </c>
      <c r="E77" s="306" t="str">
        <f t="shared" si="41"/>
        <v>B</v>
      </c>
      <c r="F77" s="21" t="str">
        <f t="shared" si="41"/>
        <v>E</v>
      </c>
      <c r="G77" s="73" t="str">
        <f t="shared" si="41"/>
        <v>F</v>
      </c>
      <c r="H77" s="21" t="str">
        <f t="shared" si="41"/>
        <v>G</v>
      </c>
      <c r="I77" s="206" t="str">
        <f t="shared" si="41"/>
        <v>A - Rearrival</v>
      </c>
      <c r="J77" s="206" t="str">
        <f t="shared" si="41"/>
        <v>A - Remeasured</v>
      </c>
      <c r="K77" s="135" t="str">
        <f>E5</f>
        <v>AVERAGE</v>
      </c>
      <c r="L77" s="135" t="str">
        <f t="shared" ref="L77:M77" si="42">F5</f>
        <v>STDEV</v>
      </c>
      <c r="M77" s="135" t="str">
        <f t="shared" si="42"/>
        <v>RSD</v>
      </c>
      <c r="R77" s="137" t="str">
        <f>E5</f>
        <v>AVERAGE</v>
      </c>
      <c r="S77" s="137" t="str">
        <f>F5</f>
        <v>STDEV</v>
      </c>
      <c r="T77" s="137" t="str">
        <f>G5</f>
        <v>RSD</v>
      </c>
    </row>
    <row r="78" spans="1:20" ht="14.4" x14ac:dyDescent="0.3">
      <c r="A78" s="6" t="s">
        <v>11</v>
      </c>
      <c r="B78" s="284">
        <f>B59+B68</f>
        <v>100</v>
      </c>
      <c r="C78" s="22">
        <f t="shared" ref="C78:G82" si="43">C59+C68</f>
        <v>110</v>
      </c>
      <c r="D78">
        <f t="shared" si="43"/>
        <v>160</v>
      </c>
      <c r="E78" s="302">
        <f t="shared" si="43"/>
        <v>93</v>
      </c>
      <c r="F78">
        <f t="shared" si="43"/>
        <v>120</v>
      </c>
      <c r="G78" s="64">
        <f t="shared" si="43"/>
        <v>100</v>
      </c>
      <c r="H78">
        <v>92</v>
      </c>
      <c r="I78" s="7">
        <f t="shared" ref="I78:J82" si="44">I59+I68</f>
        <v>102</v>
      </c>
      <c r="J78" s="7">
        <f t="shared" si="44"/>
        <v>124</v>
      </c>
      <c r="K78" s="41">
        <f t="shared" ref="K78:K83" si="45">AVERAGE(B78:H78)</f>
        <v>110.71428571428571</v>
      </c>
      <c r="L78" s="41">
        <f t="shared" ref="L78:L83" si="46">_xlfn.STDEV.P(B78:H78)</f>
        <v>22.069463620346461</v>
      </c>
      <c r="M78" s="147">
        <f t="shared" ref="M78:M83" si="47">L78/K78</f>
        <v>0.19933709076441966</v>
      </c>
      <c r="R78" s="123">
        <f t="shared" ref="R78:R83" si="48">AVERAGE(D78,F78:G78)</f>
        <v>126.66666666666667</v>
      </c>
      <c r="S78" s="123">
        <f t="shared" ref="S78:S83" si="49">_xlfn.STDEV.P(D78,F78:G78)</f>
        <v>24.944382578492942</v>
      </c>
      <c r="T78" s="144">
        <f t="shared" ref="T78:T83" si="50">S78/R78</f>
        <v>0.19692933614599689</v>
      </c>
    </row>
    <row r="79" spans="1:20" ht="14.4" x14ac:dyDescent="0.3">
      <c r="A79" s="6" t="s">
        <v>12</v>
      </c>
      <c r="B79" s="284">
        <f>B60+B69</f>
        <v>58</v>
      </c>
      <c r="C79" s="22">
        <f t="shared" si="43"/>
        <v>67</v>
      </c>
      <c r="D79">
        <f t="shared" si="43"/>
        <v>72</v>
      </c>
      <c r="E79" s="302">
        <f t="shared" si="43"/>
        <v>55</v>
      </c>
      <c r="F79">
        <f t="shared" si="43"/>
        <v>89</v>
      </c>
      <c r="G79" s="64">
        <f t="shared" si="43"/>
        <v>36</v>
      </c>
      <c r="H79">
        <v>80</v>
      </c>
      <c r="I79" s="7">
        <f t="shared" si="44"/>
        <v>56</v>
      </c>
      <c r="J79" s="7">
        <f t="shared" si="44"/>
        <v>60</v>
      </c>
      <c r="K79" s="41">
        <f t="shared" si="45"/>
        <v>65.285714285714292</v>
      </c>
      <c r="L79" s="41">
        <f t="shared" si="46"/>
        <v>16.227967795614774</v>
      </c>
      <c r="M79" s="147">
        <f t="shared" si="47"/>
        <v>0.24856843450613436</v>
      </c>
      <c r="R79" s="123">
        <f t="shared" si="48"/>
        <v>65.666666666666671</v>
      </c>
      <c r="S79" s="123">
        <f t="shared" si="49"/>
        <v>22.095751225568733</v>
      </c>
      <c r="T79" s="144">
        <f t="shared" si="50"/>
        <v>0.33648352120155428</v>
      </c>
    </row>
    <row r="80" spans="1:20" ht="13.95" customHeight="1" x14ac:dyDescent="0.3">
      <c r="A80" s="6" t="s">
        <v>13</v>
      </c>
      <c r="B80" s="284">
        <f>B61+B70</f>
        <v>94</v>
      </c>
      <c r="C80" s="22">
        <f t="shared" si="43"/>
        <v>90</v>
      </c>
      <c r="D80">
        <f t="shared" si="43"/>
        <v>66</v>
      </c>
      <c r="E80" s="302">
        <f t="shared" si="43"/>
        <v>94</v>
      </c>
      <c r="F80">
        <f t="shared" si="43"/>
        <v>85</v>
      </c>
      <c r="G80" s="64">
        <f t="shared" si="43"/>
        <v>30</v>
      </c>
      <c r="H80">
        <v>104</v>
      </c>
      <c r="I80" s="7">
        <f t="shared" si="44"/>
        <v>87</v>
      </c>
      <c r="J80" s="7">
        <f t="shared" si="44"/>
        <v>97</v>
      </c>
      <c r="K80" s="41">
        <f t="shared" si="45"/>
        <v>80.428571428571431</v>
      </c>
      <c r="L80" s="41">
        <f t="shared" si="46"/>
        <v>23.261600134477561</v>
      </c>
      <c r="M80" s="147">
        <f t="shared" si="47"/>
        <v>0.28922060557964996</v>
      </c>
      <c r="R80" s="123">
        <f t="shared" si="48"/>
        <v>60.333333333333336</v>
      </c>
      <c r="S80" s="123">
        <f t="shared" si="49"/>
        <v>22.808380526074668</v>
      </c>
      <c r="T80" s="144">
        <f t="shared" si="50"/>
        <v>0.37803945623328178</v>
      </c>
    </row>
    <row r="81" spans="1:30" ht="14.4" x14ac:dyDescent="0.3">
      <c r="A81" s="6" t="s">
        <v>14</v>
      </c>
      <c r="B81" s="284">
        <f>B62+B71</f>
        <v>140</v>
      </c>
      <c r="C81" s="22">
        <f t="shared" si="43"/>
        <v>166</v>
      </c>
      <c r="D81">
        <f t="shared" si="43"/>
        <v>137</v>
      </c>
      <c r="E81" s="302">
        <f t="shared" si="43"/>
        <v>141</v>
      </c>
      <c r="F81">
        <f t="shared" si="43"/>
        <v>154</v>
      </c>
      <c r="G81" s="64">
        <f t="shared" si="43"/>
        <v>123</v>
      </c>
      <c r="H81">
        <v>161</v>
      </c>
      <c r="I81" s="7">
        <f t="shared" si="44"/>
        <v>142</v>
      </c>
      <c r="J81" s="7">
        <f t="shared" si="44"/>
        <v>159</v>
      </c>
      <c r="K81" s="41">
        <f t="shared" si="45"/>
        <v>146</v>
      </c>
      <c r="L81" s="41">
        <f t="shared" si="46"/>
        <v>13.938641048743392</v>
      </c>
      <c r="M81" s="147">
        <f t="shared" si="47"/>
        <v>9.5470144169475288E-2</v>
      </c>
      <c r="R81" s="123">
        <f t="shared" si="48"/>
        <v>138</v>
      </c>
      <c r="S81" s="123">
        <f t="shared" si="49"/>
        <v>12.675435561221029</v>
      </c>
      <c r="T81" s="144">
        <f t="shared" si="50"/>
        <v>9.185098232768861E-2</v>
      </c>
    </row>
    <row r="82" spans="1:30" ht="14.4" x14ac:dyDescent="0.3">
      <c r="A82" s="6" t="s">
        <v>15</v>
      </c>
      <c r="B82" s="284">
        <f>B63+B72</f>
        <v>85</v>
      </c>
      <c r="C82" s="22">
        <f t="shared" si="43"/>
        <v>85</v>
      </c>
      <c r="D82">
        <f t="shared" si="43"/>
        <v>84</v>
      </c>
      <c r="E82" s="302">
        <f t="shared" si="43"/>
        <v>76</v>
      </c>
      <c r="F82">
        <f t="shared" si="43"/>
        <v>87</v>
      </c>
      <c r="G82" s="64">
        <f t="shared" si="43"/>
        <v>55</v>
      </c>
      <c r="H82">
        <v>71</v>
      </c>
      <c r="I82" s="7">
        <f t="shared" si="44"/>
        <v>82</v>
      </c>
      <c r="J82" s="7">
        <f t="shared" si="44"/>
        <v>85</v>
      </c>
      <c r="K82" s="41">
        <f t="shared" si="45"/>
        <v>77.571428571428569</v>
      </c>
      <c r="L82" s="41">
        <f t="shared" si="46"/>
        <v>10.661776089740165</v>
      </c>
      <c r="M82" s="147">
        <f t="shared" si="47"/>
        <v>0.13744462730788426</v>
      </c>
      <c r="R82" s="123">
        <f t="shared" si="48"/>
        <v>75.333333333333329</v>
      </c>
      <c r="S82" s="123">
        <f t="shared" si="49"/>
        <v>14.429907214608908</v>
      </c>
      <c r="T82" s="144">
        <f t="shared" si="50"/>
        <v>0.19154744090188819</v>
      </c>
    </row>
    <row r="83" spans="1:30" ht="14.4" x14ac:dyDescent="0.3">
      <c r="A83" s="8" t="s">
        <v>17</v>
      </c>
      <c r="B83" s="303">
        <f t="shared" ref="B83:G83" si="51">SUM(B78:B82)</f>
        <v>477</v>
      </c>
      <c r="C83" s="27">
        <f t="shared" si="51"/>
        <v>518</v>
      </c>
      <c r="D83" s="27">
        <f t="shared" si="51"/>
        <v>519</v>
      </c>
      <c r="E83" s="303">
        <f t="shared" si="51"/>
        <v>459</v>
      </c>
      <c r="F83" s="27">
        <f t="shared" si="51"/>
        <v>535</v>
      </c>
      <c r="G83" s="207">
        <f t="shared" si="51"/>
        <v>344</v>
      </c>
      <c r="H83" s="27">
        <f>SUM(H78:H82)</f>
        <v>508</v>
      </c>
      <c r="I83" s="75">
        <f>SUM(I78:I82)</f>
        <v>469</v>
      </c>
      <c r="J83" s="75">
        <f>SUM(J78:J82)</f>
        <v>525</v>
      </c>
      <c r="K83" s="41">
        <f t="shared" si="45"/>
        <v>480</v>
      </c>
      <c r="L83" s="41">
        <f t="shared" si="46"/>
        <v>60.615886649340652</v>
      </c>
      <c r="M83" s="147">
        <f t="shared" si="47"/>
        <v>0.12628309718612635</v>
      </c>
      <c r="R83" s="123">
        <f t="shared" si="48"/>
        <v>466</v>
      </c>
      <c r="S83" s="123">
        <f t="shared" si="49"/>
        <v>86.513968043701865</v>
      </c>
      <c r="T83" s="144">
        <f t="shared" si="50"/>
        <v>0.18565229193927438</v>
      </c>
    </row>
    <row r="84" spans="1:30" ht="15" customHeight="1" x14ac:dyDescent="0.3">
      <c r="I84" t="s">
        <v>27</v>
      </c>
      <c r="J84" s="244">
        <f>AVERAGE(I83,J83)</f>
        <v>497</v>
      </c>
      <c r="K84" s="41"/>
      <c r="L84" s="41"/>
      <c r="M84" s="147"/>
    </row>
    <row r="85" spans="1:30" ht="14.4" x14ac:dyDescent="0.3">
      <c r="A85" s="13" t="s">
        <v>139</v>
      </c>
    </row>
    <row r="87" spans="1:30" ht="14.4" x14ac:dyDescent="0.3">
      <c r="E87" s="70"/>
    </row>
    <row r="88" spans="1:30" ht="14.4" x14ac:dyDescent="0.3">
      <c r="A88" s="19" t="s">
        <v>74</v>
      </c>
      <c r="B88" s="15" t="s">
        <v>156</v>
      </c>
      <c r="C88" s="15"/>
      <c r="D88" s="15"/>
      <c r="E88" s="15"/>
      <c r="F88" s="15"/>
      <c r="G88" s="15"/>
      <c r="H88" s="15"/>
      <c r="M88" s="68"/>
      <c r="N88" s="121" t="s">
        <v>28</v>
      </c>
      <c r="O88" s="121"/>
      <c r="P88" s="121"/>
      <c r="Q88" s="121"/>
      <c r="R88" s="121" t="s">
        <v>29</v>
      </c>
      <c r="S88" s="97"/>
      <c r="T88" s="97"/>
      <c r="V88" s="126" t="s">
        <v>30</v>
      </c>
      <c r="W88" s="127"/>
      <c r="X88" s="127"/>
      <c r="Y88" s="127"/>
    </row>
    <row r="89" spans="1:30" ht="14.4" x14ac:dyDescent="0.3">
      <c r="A89" s="82"/>
      <c r="B89" s="84" t="str">
        <f>Participants!B2</f>
        <v>A</v>
      </c>
      <c r="C89" s="84" t="str">
        <f>Participants!B3</f>
        <v>B</v>
      </c>
      <c r="D89" s="85" t="str">
        <f>Participants!B4</f>
        <v>C</v>
      </c>
      <c r="E89" s="85" t="str">
        <f>Participants!B5</f>
        <v>D</v>
      </c>
      <c r="F89" s="119" t="str">
        <f>Participants!B6</f>
        <v>E</v>
      </c>
      <c r="G89" s="85" t="str">
        <f>Participants!B9</f>
        <v>G</v>
      </c>
      <c r="H89" s="85" t="str">
        <f>I58</f>
        <v>A - Rearrival</v>
      </c>
      <c r="J89" s="87" t="str">
        <f>E5</f>
        <v>AVERAGE</v>
      </c>
      <c r="K89" s="87" t="str">
        <f t="shared" ref="K89:L89" si="52">F5</f>
        <v>STDEV</v>
      </c>
      <c r="L89" s="87" t="str">
        <f t="shared" si="52"/>
        <v>RSD</v>
      </c>
      <c r="N89" s="122" t="str">
        <f>E5</f>
        <v>AVERAGE</v>
      </c>
      <c r="O89" s="122" t="str">
        <f t="shared" ref="O89:P89" si="53">F5</f>
        <v>STDEV</v>
      </c>
      <c r="P89" s="122" t="str">
        <f t="shared" si="53"/>
        <v>RSD</v>
      </c>
      <c r="Q89" s="97"/>
      <c r="R89" s="122" t="str">
        <f>E5</f>
        <v>AVERAGE</v>
      </c>
      <c r="S89" s="122" t="str">
        <f t="shared" ref="S89:T89" si="54">F5</f>
        <v>STDEV</v>
      </c>
      <c r="T89" s="122" t="str">
        <f t="shared" si="54"/>
        <v>RSD</v>
      </c>
      <c r="V89" s="138" t="s">
        <v>31</v>
      </c>
      <c r="W89" s="139" t="str">
        <f>E5</f>
        <v>AVERAGE</v>
      </c>
      <c r="X89" s="139" t="str">
        <f t="shared" ref="X89:Y89" si="55">F5</f>
        <v>STDEV</v>
      </c>
      <c r="Y89" s="139" t="str">
        <f t="shared" si="55"/>
        <v>RSD</v>
      </c>
    </row>
    <row r="90" spans="1:30" ht="14.4" x14ac:dyDescent="0.3">
      <c r="A90" s="82" t="str">
        <f t="shared" ref="A90:B94" si="56">A78</f>
        <v>PA</v>
      </c>
      <c r="B90" s="82">
        <f t="shared" si="56"/>
        <v>100</v>
      </c>
      <c r="C90" s="88">
        <f t="shared" ref="C90:C95" si="57">E78</f>
        <v>93</v>
      </c>
      <c r="D90" s="82">
        <f t="shared" ref="D90:E95" si="58">C78</f>
        <v>110</v>
      </c>
      <c r="E90" s="82">
        <f t="shared" si="58"/>
        <v>160</v>
      </c>
      <c r="F90" s="89">
        <f t="shared" ref="F90:F95" si="59">F78</f>
        <v>120</v>
      </c>
      <c r="G90" s="90">
        <f t="shared" ref="G90:H95" si="60">H78</f>
        <v>92</v>
      </c>
      <c r="H90" s="82">
        <f t="shared" si="60"/>
        <v>102</v>
      </c>
      <c r="J90" s="91">
        <f>AVERAGE(B90:G90)</f>
        <v>112.5</v>
      </c>
      <c r="K90" s="91">
        <f t="shared" ref="K90:K95" si="61">_xlfn.STDEV.P(B90:G90)</f>
        <v>23.364859654332758</v>
      </c>
      <c r="L90" s="143">
        <f t="shared" ref="L90:L95" si="62">K90/J90</f>
        <v>0.20768764137184673</v>
      </c>
      <c r="M90" s="205"/>
      <c r="N90" s="123">
        <f t="shared" ref="N90:N95" si="63">AVERAGE(B90:D90,G90,C90)</f>
        <v>97.6</v>
      </c>
      <c r="O90" s="123">
        <f t="shared" ref="O90:O95" si="64">_xlfn.STDEV.P(B90:D90,G90,C90)</f>
        <v>6.8293484315855491</v>
      </c>
      <c r="P90" s="144">
        <f t="shared" ref="P90:P95" si="65">O90/N90</f>
        <v>6.9972832290835549E-2</v>
      </c>
      <c r="Q90" s="97"/>
      <c r="R90" s="123">
        <f t="shared" ref="R90:R95" si="66">AVERAGE(E90,F90)</f>
        <v>140</v>
      </c>
      <c r="S90" s="123">
        <f t="shared" ref="S90:S95" si="67">_xlfn.STDEV.P(E90,F90)</f>
        <v>20</v>
      </c>
      <c r="T90" s="144">
        <f t="shared" ref="T90:T95" si="68">S90/R90</f>
        <v>0.14285714285714285</v>
      </c>
      <c r="V90" s="146">
        <f>H90/B90-1</f>
        <v>2.0000000000000018E-2</v>
      </c>
      <c r="W90" s="130">
        <f t="shared" ref="W90:W95" si="69">AVERAGE(B90,H90)</f>
        <v>101</v>
      </c>
      <c r="X90" s="130">
        <f t="shared" ref="X90:X95" si="70">_xlfn.STDEV.P(B90,H90)</f>
        <v>1</v>
      </c>
      <c r="Y90" s="146">
        <f t="shared" ref="Y90:Y95" si="71">X90/W90</f>
        <v>9.9009900990099011E-3</v>
      </c>
      <c r="AC90" s="25"/>
    </row>
    <row r="91" spans="1:30" ht="15" customHeight="1" x14ac:dyDescent="0.3">
      <c r="A91" s="82" t="str">
        <f t="shared" si="56"/>
        <v>PE</v>
      </c>
      <c r="B91" s="82">
        <f t="shared" si="56"/>
        <v>58</v>
      </c>
      <c r="C91" s="88">
        <f t="shared" si="57"/>
        <v>55</v>
      </c>
      <c r="D91" s="82">
        <f t="shared" si="58"/>
        <v>67</v>
      </c>
      <c r="E91" s="82">
        <f t="shared" si="58"/>
        <v>72</v>
      </c>
      <c r="F91" s="89">
        <f t="shared" si="59"/>
        <v>89</v>
      </c>
      <c r="G91" s="90">
        <f t="shared" si="60"/>
        <v>80</v>
      </c>
      <c r="H91" s="82">
        <f t="shared" si="60"/>
        <v>56</v>
      </c>
      <c r="J91" s="91">
        <f t="shared" ref="J91:J95" si="72">AVERAGE(B91:G91)</f>
        <v>70.166666666666671</v>
      </c>
      <c r="K91" s="91">
        <f t="shared" si="61"/>
        <v>11.852097798374018</v>
      </c>
      <c r="L91" s="143">
        <f t="shared" si="62"/>
        <v>0.16891350781530667</v>
      </c>
      <c r="N91" s="123">
        <f t="shared" si="63"/>
        <v>63</v>
      </c>
      <c r="O91" s="123">
        <f t="shared" si="64"/>
        <v>9.5707888912043195</v>
      </c>
      <c r="P91" s="144">
        <f t="shared" si="65"/>
        <v>0.15191728398737014</v>
      </c>
      <c r="Q91" s="97"/>
      <c r="R91" s="123">
        <f t="shared" si="66"/>
        <v>80.5</v>
      </c>
      <c r="S91" s="123">
        <f t="shared" si="67"/>
        <v>8.5</v>
      </c>
      <c r="T91" s="144">
        <f t="shared" si="68"/>
        <v>0.10559006211180125</v>
      </c>
      <c r="V91" s="146">
        <f t="shared" ref="V91:V95" si="73">H91/B91-1</f>
        <v>-3.4482758620689613E-2</v>
      </c>
      <c r="W91" s="130">
        <f t="shared" si="69"/>
        <v>57</v>
      </c>
      <c r="X91" s="130">
        <f t="shared" si="70"/>
        <v>1</v>
      </c>
      <c r="Y91" s="146">
        <f t="shared" si="71"/>
        <v>1.7543859649122806E-2</v>
      </c>
      <c r="AA91" s="15" t="s">
        <v>125</v>
      </c>
      <c r="AC91" s="314">
        <f>(AVERAGE(J83,I83)-I83)/AVERAGE(J83,I83)</f>
        <v>5.6338028169014086E-2</v>
      </c>
      <c r="AD91" s="245"/>
    </row>
    <row r="92" spans="1:30" thickBot="1" x14ac:dyDescent="0.35">
      <c r="A92" s="82" t="str">
        <f t="shared" si="56"/>
        <v>PS</v>
      </c>
      <c r="B92" s="82">
        <f t="shared" si="56"/>
        <v>94</v>
      </c>
      <c r="C92" s="88">
        <f t="shared" si="57"/>
        <v>94</v>
      </c>
      <c r="D92" s="82">
        <f t="shared" si="58"/>
        <v>90</v>
      </c>
      <c r="E92" s="82">
        <f t="shared" si="58"/>
        <v>66</v>
      </c>
      <c r="F92" s="89">
        <f t="shared" si="59"/>
        <v>85</v>
      </c>
      <c r="G92" s="90">
        <f t="shared" si="60"/>
        <v>104</v>
      </c>
      <c r="H92" s="82">
        <f t="shared" si="60"/>
        <v>87</v>
      </c>
      <c r="J92" s="91">
        <f t="shared" si="72"/>
        <v>88.833333333333329</v>
      </c>
      <c r="K92" s="91">
        <f t="shared" si="61"/>
        <v>11.696390706348499</v>
      </c>
      <c r="L92" s="143">
        <f t="shared" si="62"/>
        <v>0.13166668712587429</v>
      </c>
      <c r="N92" s="123">
        <f t="shared" si="63"/>
        <v>95.2</v>
      </c>
      <c r="O92" s="123">
        <f t="shared" si="64"/>
        <v>4.6647615158762408</v>
      </c>
      <c r="P92" s="144">
        <f t="shared" si="65"/>
        <v>4.8999595755002526E-2</v>
      </c>
      <c r="Q92" s="97"/>
      <c r="R92" s="123">
        <f t="shared" si="66"/>
        <v>75.5</v>
      </c>
      <c r="S92" s="123">
        <f t="shared" si="67"/>
        <v>9.5</v>
      </c>
      <c r="T92" s="144">
        <f t="shared" si="68"/>
        <v>0.12582781456953643</v>
      </c>
      <c r="V92" s="146">
        <f t="shared" si="73"/>
        <v>-7.4468085106383031E-2</v>
      </c>
      <c r="W92" s="130">
        <f t="shared" si="69"/>
        <v>90.5</v>
      </c>
      <c r="X92" s="130">
        <f t="shared" si="70"/>
        <v>3.5</v>
      </c>
      <c r="Y92" s="146">
        <f t="shared" si="71"/>
        <v>3.8674033149171269E-2</v>
      </c>
      <c r="AD92" s="232"/>
    </row>
    <row r="93" spans="1:30" ht="14.4" x14ac:dyDescent="0.3">
      <c r="A93" s="82" t="str">
        <f t="shared" si="56"/>
        <v>PP</v>
      </c>
      <c r="B93" s="82">
        <f t="shared" si="56"/>
        <v>140</v>
      </c>
      <c r="C93" s="88">
        <f t="shared" si="57"/>
        <v>141</v>
      </c>
      <c r="D93" s="82">
        <f t="shared" si="58"/>
        <v>166</v>
      </c>
      <c r="E93" s="82">
        <f t="shared" si="58"/>
        <v>137</v>
      </c>
      <c r="F93" s="89">
        <f t="shared" si="59"/>
        <v>154</v>
      </c>
      <c r="G93" s="90">
        <f t="shared" si="60"/>
        <v>161</v>
      </c>
      <c r="H93" s="82">
        <f t="shared" si="60"/>
        <v>142</v>
      </c>
      <c r="J93" s="91">
        <f t="shared" si="72"/>
        <v>149.83333333333334</v>
      </c>
      <c r="K93" s="91">
        <f t="shared" si="61"/>
        <v>11.126794486983012</v>
      </c>
      <c r="L93" s="143">
        <f t="shared" si="62"/>
        <v>7.4261142293546245E-2</v>
      </c>
      <c r="N93" s="123">
        <f t="shared" si="63"/>
        <v>149.80000000000001</v>
      </c>
      <c r="O93" s="123">
        <f t="shared" si="64"/>
        <v>11.303096920755832</v>
      </c>
      <c r="P93" s="144">
        <f t="shared" si="65"/>
        <v>7.5454585585819967E-2</v>
      </c>
      <c r="Q93" s="97"/>
      <c r="R93" s="123">
        <f t="shared" si="66"/>
        <v>145.5</v>
      </c>
      <c r="S93" s="123">
        <f t="shared" si="67"/>
        <v>8.5</v>
      </c>
      <c r="T93" s="144">
        <f t="shared" si="68"/>
        <v>5.8419243986254296E-2</v>
      </c>
      <c r="V93" s="146">
        <f t="shared" si="73"/>
        <v>1.4285714285714235E-2</v>
      </c>
      <c r="W93" s="130">
        <f t="shared" si="69"/>
        <v>141</v>
      </c>
      <c r="X93" s="130">
        <f t="shared" si="70"/>
        <v>1</v>
      </c>
      <c r="Y93" s="146">
        <f t="shared" si="71"/>
        <v>7.0921985815602835E-3</v>
      </c>
      <c r="AA93" s="323" t="s">
        <v>34</v>
      </c>
      <c r="AB93" s="324"/>
      <c r="AC93" s="325">
        <f>2*ABS(B95-AVERAGE(H95,B95))/AVERAGE(B95,H95)</f>
        <v>1.6913319238900635E-2</v>
      </c>
    </row>
    <row r="94" spans="1:30" ht="14.4" x14ac:dyDescent="0.3">
      <c r="A94" s="82" t="str">
        <f t="shared" si="56"/>
        <v>PET</v>
      </c>
      <c r="B94" s="82">
        <f t="shared" si="56"/>
        <v>85</v>
      </c>
      <c r="C94" s="88">
        <f t="shared" si="57"/>
        <v>76</v>
      </c>
      <c r="D94" s="82">
        <f t="shared" si="58"/>
        <v>85</v>
      </c>
      <c r="E94" s="82">
        <f t="shared" si="58"/>
        <v>84</v>
      </c>
      <c r="F94" s="89">
        <f t="shared" si="59"/>
        <v>87</v>
      </c>
      <c r="G94" s="90">
        <f t="shared" si="60"/>
        <v>71</v>
      </c>
      <c r="H94" s="82">
        <f t="shared" si="60"/>
        <v>82</v>
      </c>
      <c r="J94" s="91">
        <f t="shared" si="72"/>
        <v>81.333333333333329</v>
      </c>
      <c r="K94" s="91">
        <f t="shared" si="61"/>
        <v>5.7927157323275891</v>
      </c>
      <c r="L94" s="143">
        <f t="shared" si="62"/>
        <v>7.1221914741732659E-2</v>
      </c>
      <c r="M94" t="s">
        <v>127</v>
      </c>
      <c r="N94" s="123">
        <f t="shared" si="63"/>
        <v>78.599999999999994</v>
      </c>
      <c r="O94" s="123">
        <f t="shared" si="64"/>
        <v>5.5353410012392184</v>
      </c>
      <c r="P94" s="144">
        <f t="shared" si="65"/>
        <v>7.0424185766402275E-2</v>
      </c>
      <c r="Q94" s="97"/>
      <c r="R94" s="123">
        <f t="shared" si="66"/>
        <v>85.5</v>
      </c>
      <c r="S94" s="123">
        <f t="shared" si="67"/>
        <v>1.5</v>
      </c>
      <c r="T94" s="144">
        <f t="shared" si="68"/>
        <v>1.7543859649122806E-2</v>
      </c>
      <c r="V94" s="146">
        <f t="shared" si="73"/>
        <v>-3.5294117647058809E-2</v>
      </c>
      <c r="W94" s="130">
        <f t="shared" si="69"/>
        <v>83.5</v>
      </c>
      <c r="X94" s="130">
        <f t="shared" si="70"/>
        <v>1.5</v>
      </c>
      <c r="Y94" s="146">
        <f t="shared" si="71"/>
        <v>1.7964071856287425E-2</v>
      </c>
      <c r="AA94" s="326" t="s">
        <v>35</v>
      </c>
      <c r="AB94" s="297"/>
      <c r="AC94" s="327">
        <f>AC93/L95</f>
        <v>0.3236044344568742</v>
      </c>
    </row>
    <row r="95" spans="1:30" ht="15" customHeight="1" thickBot="1" x14ac:dyDescent="0.35">
      <c r="A95" s="92" t="s">
        <v>17</v>
      </c>
      <c r="B95" s="93">
        <f>B83</f>
        <v>477</v>
      </c>
      <c r="C95" s="93">
        <f t="shared" si="57"/>
        <v>459</v>
      </c>
      <c r="D95" s="93">
        <f t="shared" si="58"/>
        <v>518</v>
      </c>
      <c r="E95" s="93">
        <f t="shared" si="58"/>
        <v>519</v>
      </c>
      <c r="F95" s="94">
        <f t="shared" si="59"/>
        <v>535</v>
      </c>
      <c r="G95" s="95">
        <f t="shared" si="60"/>
        <v>508</v>
      </c>
      <c r="H95" s="93">
        <f t="shared" si="60"/>
        <v>469</v>
      </c>
      <c r="J95" s="96">
        <f t="shared" si="72"/>
        <v>502.66666666666669</v>
      </c>
      <c r="K95" s="96">
        <f t="shared" si="61"/>
        <v>26.272080660317375</v>
      </c>
      <c r="L95" s="149">
        <f t="shared" si="62"/>
        <v>5.2265412454212283E-2</v>
      </c>
      <c r="M95" s="205">
        <f>AVERAGE(L90:L94)</f>
        <v>0.13075017866966132</v>
      </c>
      <c r="N95" s="141">
        <f t="shared" si="63"/>
        <v>484.2</v>
      </c>
      <c r="O95" s="141">
        <f t="shared" si="64"/>
        <v>24.620316813558674</v>
      </c>
      <c r="P95" s="145">
        <f t="shared" si="65"/>
        <v>5.0847411841302509E-2</v>
      </c>
      <c r="Q95" s="97"/>
      <c r="R95" s="141">
        <f t="shared" si="66"/>
        <v>527</v>
      </c>
      <c r="S95" s="141">
        <f t="shared" si="67"/>
        <v>8</v>
      </c>
      <c r="T95" s="145">
        <f t="shared" si="68"/>
        <v>1.5180265654648957E-2</v>
      </c>
      <c r="V95" s="146">
        <f t="shared" si="73"/>
        <v>-1.6771488469601636E-2</v>
      </c>
      <c r="W95" s="130">
        <f t="shared" si="69"/>
        <v>473</v>
      </c>
      <c r="X95" s="130">
        <f t="shared" si="70"/>
        <v>4</v>
      </c>
      <c r="Y95" s="204">
        <f t="shared" si="71"/>
        <v>8.4566596194503175E-3</v>
      </c>
      <c r="AA95" s="328" t="s">
        <v>36</v>
      </c>
      <c r="AB95" s="329"/>
      <c r="AC95" s="330">
        <f>AC93/(L95+2*SQRT(AC91^2*AC93))</f>
        <v>0.25274288836645703</v>
      </c>
    </row>
    <row r="96" spans="1:30" ht="15" customHeight="1" x14ac:dyDescent="0.3">
      <c r="H96" s="39"/>
      <c r="J96" s="39"/>
      <c r="U96" s="42"/>
      <c r="V96" s="15"/>
    </row>
    <row r="97" spans="1:30" ht="14.4" x14ac:dyDescent="0.3">
      <c r="A97" s="81" t="s">
        <v>32</v>
      </c>
      <c r="B97" s="82" t="str">
        <f>B89</f>
        <v>A</v>
      </c>
      <c r="C97" s="82" t="str">
        <f t="shared" ref="C97:H97" si="74">C89</f>
        <v>B</v>
      </c>
      <c r="D97" s="82" t="str">
        <f t="shared" si="74"/>
        <v>C</v>
      </c>
      <c r="E97" s="82" t="str">
        <f t="shared" si="74"/>
        <v>D</v>
      </c>
      <c r="F97" s="82" t="str">
        <f t="shared" si="74"/>
        <v>E</v>
      </c>
      <c r="G97" s="82" t="str">
        <f t="shared" si="74"/>
        <v>G</v>
      </c>
      <c r="H97" s="82" t="str">
        <f t="shared" si="74"/>
        <v>A - Rearrival</v>
      </c>
      <c r="I97" s="13" t="str">
        <f>CONCATENATE("(",Participants!B7,")  &lt;- not used in average, just for comparison!")</f>
        <v>(F)  &lt;- not used in average, just for comparison!</v>
      </c>
      <c r="J97" s="161"/>
      <c r="O97" s="312"/>
      <c r="P97" s="313"/>
      <c r="Q97" s="42"/>
      <c r="T97" s="41"/>
    </row>
    <row r="98" spans="1:30" ht="14.4" x14ac:dyDescent="0.3">
      <c r="A98" s="82" t="str">
        <f t="shared" ref="A98:A103" si="75">A90</f>
        <v>PA</v>
      </c>
      <c r="B98" s="83">
        <f t="shared" ref="B98:H103" si="76">B90/AVERAGE($B90:$G90)-1</f>
        <v>-0.11111111111111116</v>
      </c>
      <c r="C98" s="83">
        <f t="shared" si="76"/>
        <v>-0.17333333333333334</v>
      </c>
      <c r="D98" s="83">
        <f t="shared" si="76"/>
        <v>-2.2222222222222254E-2</v>
      </c>
      <c r="E98" s="83">
        <f t="shared" si="76"/>
        <v>0.42222222222222228</v>
      </c>
      <c r="F98" s="83">
        <f t="shared" si="76"/>
        <v>6.6666666666666652E-2</v>
      </c>
      <c r="G98" s="83">
        <f t="shared" si="76"/>
        <v>-0.18222222222222217</v>
      </c>
      <c r="H98" s="83">
        <f t="shared" si="76"/>
        <v>-9.3333333333333379E-2</v>
      </c>
      <c r="I98" s="360">
        <f t="shared" ref="I98:I103" si="77">G78/AVERAGE($B90:$G90)-1</f>
        <v>-0.11111111111111116</v>
      </c>
      <c r="J98" s="161"/>
      <c r="Q98" s="42"/>
      <c r="T98" s="41"/>
      <c r="Y98" s="42"/>
    </row>
    <row r="99" spans="1:30" ht="14.4" x14ac:dyDescent="0.3">
      <c r="A99" s="82" t="str">
        <f t="shared" si="75"/>
        <v>PE</v>
      </c>
      <c r="B99" s="83">
        <f t="shared" si="76"/>
        <v>-0.17339667458432306</v>
      </c>
      <c r="C99" s="83">
        <f t="shared" si="76"/>
        <v>-0.21615201900237535</v>
      </c>
      <c r="D99" s="83">
        <f t="shared" si="76"/>
        <v>-4.513064133016631E-2</v>
      </c>
      <c r="E99" s="83">
        <f t="shared" si="76"/>
        <v>2.6128266033254022E-2</v>
      </c>
      <c r="F99" s="83">
        <f t="shared" si="76"/>
        <v>0.26840855106888362</v>
      </c>
      <c r="G99" s="83">
        <f t="shared" si="76"/>
        <v>0.14014251781472686</v>
      </c>
      <c r="H99" s="83">
        <f t="shared" si="76"/>
        <v>-0.20190023752969122</v>
      </c>
      <c r="I99" s="360">
        <f t="shared" si="77"/>
        <v>-0.48693586698337299</v>
      </c>
      <c r="J99" s="161"/>
      <c r="Q99" s="42"/>
      <c r="U99" s="42"/>
      <c r="Y99" s="60"/>
      <c r="AD99" s="254"/>
    </row>
    <row r="100" spans="1:30" ht="14.4" x14ac:dyDescent="0.3">
      <c r="A100" s="82" t="str">
        <f t="shared" si="75"/>
        <v>PS</v>
      </c>
      <c r="B100" s="83">
        <f t="shared" si="76"/>
        <v>5.8161350844277759E-2</v>
      </c>
      <c r="C100" s="83">
        <f t="shared" si="76"/>
        <v>5.8161350844277759E-2</v>
      </c>
      <c r="D100" s="83">
        <f t="shared" si="76"/>
        <v>1.3133208255159623E-2</v>
      </c>
      <c r="E100" s="83">
        <f t="shared" si="76"/>
        <v>-0.25703564727954964</v>
      </c>
      <c r="F100" s="83">
        <f t="shared" si="76"/>
        <v>-4.315196998123827E-2</v>
      </c>
      <c r="G100" s="83">
        <f t="shared" si="76"/>
        <v>0.17073170731707332</v>
      </c>
      <c r="H100" s="83">
        <f t="shared" si="76"/>
        <v>-2.063789868667909E-2</v>
      </c>
      <c r="I100" s="360">
        <f t="shared" si="77"/>
        <v>-0.66228893058161353</v>
      </c>
      <c r="J100" s="161"/>
      <c r="Q100" s="42"/>
      <c r="U100" s="42"/>
      <c r="Y100" s="42"/>
    </row>
    <row r="101" spans="1:30" ht="14.4" x14ac:dyDescent="0.3">
      <c r="A101" s="82" t="str">
        <f t="shared" si="75"/>
        <v>PP</v>
      </c>
      <c r="B101" s="83">
        <f t="shared" si="76"/>
        <v>-6.5628476084538478E-2</v>
      </c>
      <c r="C101" s="83">
        <f t="shared" si="76"/>
        <v>-5.8954393770856539E-2</v>
      </c>
      <c r="D101" s="83">
        <f t="shared" si="76"/>
        <v>0.10789766407119017</v>
      </c>
      <c r="E101" s="83">
        <f t="shared" si="76"/>
        <v>-8.5650723025584075E-2</v>
      </c>
      <c r="F101" s="83">
        <f t="shared" si="76"/>
        <v>2.7808676307007785E-2</v>
      </c>
      <c r="G101" s="83">
        <f t="shared" si="76"/>
        <v>7.4527252502780694E-2</v>
      </c>
      <c r="H101" s="83">
        <f t="shared" si="76"/>
        <v>-5.2280311457174711E-2</v>
      </c>
      <c r="I101" s="360">
        <f t="shared" si="77"/>
        <v>-0.17908787541713023</v>
      </c>
      <c r="J101" s="161"/>
      <c r="K101" s="231"/>
      <c r="Q101" s="42"/>
      <c r="U101" s="42"/>
      <c r="Y101" s="42"/>
    </row>
    <row r="102" spans="1:30" ht="14.4" x14ac:dyDescent="0.3">
      <c r="A102" s="82" t="str">
        <f t="shared" si="75"/>
        <v>PET</v>
      </c>
      <c r="B102" s="83">
        <f t="shared" si="76"/>
        <v>4.508196721311486E-2</v>
      </c>
      <c r="C102" s="83">
        <f t="shared" si="76"/>
        <v>-6.557377049180324E-2</v>
      </c>
      <c r="D102" s="83">
        <f t="shared" si="76"/>
        <v>4.508196721311486E-2</v>
      </c>
      <c r="E102" s="83">
        <f t="shared" si="76"/>
        <v>3.2786885245901676E-2</v>
      </c>
      <c r="F102" s="83">
        <f t="shared" si="76"/>
        <v>6.9672131147541005E-2</v>
      </c>
      <c r="G102" s="83">
        <f t="shared" si="76"/>
        <v>-0.12704918032786883</v>
      </c>
      <c r="H102" s="83">
        <f t="shared" si="76"/>
        <v>8.19672131147553E-3</v>
      </c>
      <c r="I102" s="360">
        <f t="shared" si="77"/>
        <v>-0.32377049180327866</v>
      </c>
      <c r="J102" s="161" t="s">
        <v>126</v>
      </c>
      <c r="Q102" s="42"/>
      <c r="U102" s="42"/>
      <c r="Y102" s="42"/>
    </row>
    <row r="103" spans="1:30" ht="14.4" x14ac:dyDescent="0.3">
      <c r="A103" s="82" t="str">
        <f t="shared" si="75"/>
        <v>Total</v>
      </c>
      <c r="B103" s="83">
        <f t="shared" si="76"/>
        <v>-5.1061007957559745E-2</v>
      </c>
      <c r="C103" s="83">
        <f t="shared" si="76"/>
        <v>-8.6870026525198929E-2</v>
      </c>
      <c r="D103" s="83">
        <f t="shared" si="76"/>
        <v>3.0503978779840901E-2</v>
      </c>
      <c r="E103" s="83">
        <f t="shared" si="76"/>
        <v>3.2493368700265313E-2</v>
      </c>
      <c r="F103" s="83">
        <f t="shared" si="76"/>
        <v>6.4323607427055673E-2</v>
      </c>
      <c r="G103" s="83">
        <f t="shared" si="76"/>
        <v>1.0610079575596787E-2</v>
      </c>
      <c r="H103" s="83">
        <f t="shared" si="76"/>
        <v>-6.6976127320954926E-2</v>
      </c>
      <c r="I103" s="360">
        <f t="shared" si="77"/>
        <v>-0.31564986737400536</v>
      </c>
      <c r="J103" s="360">
        <f>G83/MAX($B95:$G95)-1</f>
        <v>-0.35700934579439247</v>
      </c>
      <c r="Q103" s="42"/>
      <c r="U103" s="42"/>
      <c r="Y103" s="42"/>
    </row>
    <row r="104" spans="1:30" ht="15.6" x14ac:dyDescent="0.3">
      <c r="C104" s="24"/>
      <c r="G104" s="60"/>
      <c r="H104" s="60"/>
      <c r="J104" s="40"/>
      <c r="K104" s="40"/>
      <c r="L104" s="40"/>
    </row>
    <row r="105" spans="1:30" ht="14.4" x14ac:dyDescent="0.3">
      <c r="B105" s="23"/>
      <c r="C105" s="23"/>
      <c r="G105" s="60"/>
      <c r="H105" s="60"/>
      <c r="I105" s="60"/>
    </row>
    <row r="106" spans="1:30" ht="15.6" x14ac:dyDescent="0.3">
      <c r="A106" s="315"/>
      <c r="B106" s="31"/>
      <c r="C106" s="31"/>
      <c r="D106" s="31"/>
      <c r="E106" s="31"/>
      <c r="F106" s="31"/>
      <c r="G106" s="30"/>
      <c r="H106" s="30"/>
      <c r="I106" s="31"/>
      <c r="J106" s="31"/>
      <c r="K106" s="31"/>
      <c r="L106" s="31"/>
    </row>
    <row r="107" spans="1:30" ht="14.4" x14ac:dyDescent="0.3">
      <c r="A107" s="31"/>
      <c r="B107" s="31"/>
      <c r="C107" s="31"/>
      <c r="D107" s="31"/>
      <c r="E107" s="31"/>
      <c r="F107" s="31"/>
      <c r="G107" s="30"/>
      <c r="H107" s="30"/>
      <c r="I107" s="31"/>
      <c r="J107" s="31"/>
      <c r="K107" s="31"/>
      <c r="L107" s="31"/>
    </row>
    <row r="108" spans="1:30" ht="14.4" x14ac:dyDescent="0.3">
      <c r="A108" s="316"/>
      <c r="B108" s="317"/>
      <c r="C108" s="317"/>
      <c r="D108" s="317"/>
      <c r="E108" s="317"/>
      <c r="F108" s="317"/>
      <c r="G108" s="317"/>
      <c r="H108" s="317"/>
      <c r="I108" s="318"/>
      <c r="J108" s="318"/>
      <c r="K108" s="208"/>
      <c r="L108" s="31"/>
      <c r="M108" s="31"/>
      <c r="O108" s="242"/>
    </row>
    <row r="109" spans="1:30" ht="14.4" x14ac:dyDescent="0.3">
      <c r="A109" s="316"/>
      <c r="B109" s="316"/>
      <c r="C109" s="316"/>
      <c r="D109" s="316"/>
      <c r="E109" s="316"/>
      <c r="F109" s="316"/>
      <c r="G109" s="319"/>
      <c r="H109" s="319"/>
      <c r="I109" s="316"/>
      <c r="J109" s="316"/>
      <c r="K109" s="31"/>
      <c r="L109" s="31"/>
      <c r="M109" s="31"/>
    </row>
    <row r="110" spans="1:30" ht="14.4" x14ac:dyDescent="0.3">
      <c r="A110" s="31"/>
      <c r="B110" s="31"/>
      <c r="C110" s="31"/>
      <c r="D110" s="31"/>
      <c r="E110" s="31"/>
      <c r="F110" s="31"/>
      <c r="G110" s="30"/>
      <c r="H110" s="30"/>
      <c r="I110" s="31"/>
      <c r="J110" s="31"/>
      <c r="K110" s="31"/>
      <c r="L110" s="31"/>
      <c r="M110" s="31"/>
      <c r="N110" s="25"/>
    </row>
    <row r="111" spans="1:30" ht="14.4" x14ac:dyDescent="0.3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25"/>
    </row>
    <row r="112" spans="1:30" ht="14.4" x14ac:dyDescent="0.3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25"/>
    </row>
    <row r="113" spans="1:21" ht="14.4" x14ac:dyDescent="0.3">
      <c r="B113" s="23"/>
      <c r="C113" s="23"/>
      <c r="G113" s="25"/>
      <c r="H113" s="25"/>
      <c r="N113" s="25"/>
    </row>
    <row r="114" spans="1:21" ht="14.4" x14ac:dyDescent="0.3">
      <c r="B114" s="23"/>
      <c r="C114" s="23"/>
      <c r="G114" s="25"/>
      <c r="H114" s="25"/>
      <c r="N114" s="25"/>
    </row>
    <row r="115" spans="1:21" ht="14.4" x14ac:dyDescent="0.3">
      <c r="B115" s="23"/>
      <c r="C115" s="23"/>
      <c r="G115" s="25"/>
      <c r="H115" s="25"/>
      <c r="N115" s="25"/>
    </row>
    <row r="116" spans="1:21" ht="14.4" x14ac:dyDescent="0.3">
      <c r="B116" s="23"/>
      <c r="C116" s="23"/>
      <c r="G116" s="25"/>
      <c r="H116" s="25"/>
      <c r="N116" s="25"/>
    </row>
    <row r="117" spans="1:21" ht="36.6" x14ac:dyDescent="0.7">
      <c r="A117" s="212" t="s">
        <v>134</v>
      </c>
      <c r="D117" s="17"/>
      <c r="E117" t="s">
        <v>147</v>
      </c>
    </row>
    <row r="118" spans="1:21" ht="15" customHeight="1" x14ac:dyDescent="0.3">
      <c r="A118" s="72" t="s">
        <v>37</v>
      </c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24"/>
      <c r="N118" s="65"/>
    </row>
    <row r="119" spans="1:21" ht="14.4" x14ac:dyDescent="0.3">
      <c r="A119" s="13"/>
      <c r="B119" s="159" t="str">
        <f>Participants!B7</f>
        <v>F</v>
      </c>
      <c r="C119" s="159" t="str">
        <f>Participants!B3</f>
        <v>B</v>
      </c>
      <c r="D119" s="159" t="str">
        <f>Participants!B2</f>
        <v>A</v>
      </c>
      <c r="E119" s="159" t="str">
        <f>Participants!B9</f>
        <v>G</v>
      </c>
      <c r="F119" s="159" t="str">
        <f>Participants!B5</f>
        <v>D</v>
      </c>
      <c r="G119" s="160" t="str">
        <f>Participants!B6</f>
        <v>E</v>
      </c>
      <c r="H119" s="159" t="str">
        <f>CONCATENATE(Participants!B7," - Rearrival")</f>
        <v>F - Rearrival</v>
      </c>
      <c r="I119" s="13"/>
      <c r="J119" s="161" t="str">
        <f>E5</f>
        <v>AVERAGE</v>
      </c>
      <c r="K119" s="161" t="str">
        <f>F5</f>
        <v>STDEV</v>
      </c>
      <c r="L119" s="161" t="str">
        <f>G5</f>
        <v>RSD</v>
      </c>
      <c r="M119" s="17"/>
      <c r="N119" s="197"/>
    </row>
    <row r="120" spans="1:21" ht="13.95" customHeight="1" x14ac:dyDescent="0.3">
      <c r="A120" s="13" t="s">
        <v>11</v>
      </c>
      <c r="B120" s="13">
        <v>67</v>
      </c>
      <c r="C120" s="13">
        <v>84</v>
      </c>
      <c r="D120" s="13">
        <v>58</v>
      </c>
      <c r="E120" s="13">
        <v>50</v>
      </c>
      <c r="F120" s="13">
        <v>58</v>
      </c>
      <c r="G120" s="13">
        <v>42</v>
      </c>
      <c r="H120" s="13">
        <v>49</v>
      </c>
      <c r="I120" s="13"/>
      <c r="J120" s="162">
        <f t="shared" ref="J120:J125" si="78">AVERAGE(B120:G120)</f>
        <v>59.833333333333336</v>
      </c>
      <c r="K120" s="162">
        <f t="shared" ref="K120:K125" si="79">_xlfn.STDEV.P(B120:G120)</f>
        <v>13.271732701078969</v>
      </c>
      <c r="L120" s="163">
        <f t="shared" ref="L120:L125" si="80">K120/J120</f>
        <v>0.22181168859742009</v>
      </c>
      <c r="M120" s="17"/>
    </row>
    <row r="121" spans="1:21" ht="13.95" customHeight="1" x14ac:dyDescent="0.3">
      <c r="A121" s="13" t="s">
        <v>12</v>
      </c>
      <c r="B121" s="13">
        <v>43</v>
      </c>
      <c r="C121" s="13">
        <v>55</v>
      </c>
      <c r="D121" s="13">
        <v>34</v>
      </c>
      <c r="E121" s="13">
        <v>44</v>
      </c>
      <c r="F121" s="13">
        <v>41</v>
      </c>
      <c r="G121" s="13">
        <v>23</v>
      </c>
      <c r="H121" s="13">
        <v>37</v>
      </c>
      <c r="I121" s="13"/>
      <c r="J121" s="162">
        <f t="shared" si="78"/>
        <v>40</v>
      </c>
      <c r="K121" s="162">
        <f t="shared" si="79"/>
        <v>9.7979589711327115</v>
      </c>
      <c r="L121" s="163">
        <f t="shared" si="80"/>
        <v>0.2449489742783178</v>
      </c>
      <c r="M121" s="17"/>
      <c r="U121" s="42"/>
    </row>
    <row r="122" spans="1:21" ht="13.95" customHeight="1" x14ac:dyDescent="0.3">
      <c r="A122" s="13" t="s">
        <v>13</v>
      </c>
      <c r="B122" s="13">
        <v>33</v>
      </c>
      <c r="C122" s="13">
        <v>51</v>
      </c>
      <c r="D122" s="13">
        <v>28</v>
      </c>
      <c r="E122" s="13">
        <v>45</v>
      </c>
      <c r="F122" s="13">
        <v>20</v>
      </c>
      <c r="G122" s="13">
        <v>18</v>
      </c>
      <c r="H122" s="13">
        <v>26</v>
      </c>
      <c r="I122" s="13"/>
      <c r="J122" s="162">
        <f t="shared" si="78"/>
        <v>32.5</v>
      </c>
      <c r="K122" s="162">
        <f t="shared" si="79"/>
        <v>12.148388096094616</v>
      </c>
      <c r="L122" s="163">
        <f t="shared" si="80"/>
        <v>0.37379655680291124</v>
      </c>
      <c r="M122" s="17"/>
    </row>
    <row r="123" spans="1:21" ht="13.95" customHeight="1" x14ac:dyDescent="0.3">
      <c r="A123" s="13" t="s">
        <v>14</v>
      </c>
      <c r="B123" s="13">
        <v>86</v>
      </c>
      <c r="C123" s="13">
        <v>92</v>
      </c>
      <c r="D123" s="13">
        <v>63</v>
      </c>
      <c r="E123" s="13">
        <v>71</v>
      </c>
      <c r="F123" s="13">
        <v>63</v>
      </c>
      <c r="G123" s="13">
        <v>58</v>
      </c>
      <c r="H123" s="13">
        <v>72</v>
      </c>
      <c r="I123" s="13"/>
      <c r="J123" s="162">
        <f t="shared" si="78"/>
        <v>72.166666666666671</v>
      </c>
      <c r="K123" s="162">
        <f t="shared" si="79"/>
        <v>12.615026313444174</v>
      </c>
      <c r="L123" s="163">
        <f t="shared" si="80"/>
        <v>0.17480405977058899</v>
      </c>
      <c r="M123" s="17"/>
    </row>
    <row r="124" spans="1:21" ht="13.95" customHeight="1" x14ac:dyDescent="0.3">
      <c r="A124" s="13" t="s">
        <v>15</v>
      </c>
      <c r="B124" s="13">
        <v>33</v>
      </c>
      <c r="C124" s="13">
        <v>32</v>
      </c>
      <c r="D124" s="13">
        <v>24</v>
      </c>
      <c r="E124" s="13">
        <v>16</v>
      </c>
      <c r="F124" s="13">
        <v>23</v>
      </c>
      <c r="G124" s="13">
        <v>20</v>
      </c>
      <c r="H124" s="13">
        <v>22</v>
      </c>
      <c r="I124" s="13"/>
      <c r="J124" s="162">
        <f t="shared" si="78"/>
        <v>24.666666666666668</v>
      </c>
      <c r="K124" s="162">
        <f t="shared" si="79"/>
        <v>6.1010017392410418</v>
      </c>
      <c r="L124" s="163">
        <f t="shared" si="80"/>
        <v>0.2473379083476098</v>
      </c>
    </row>
    <row r="125" spans="1:21" ht="13.95" customHeight="1" x14ac:dyDescent="0.3">
      <c r="A125" s="164" t="s">
        <v>17</v>
      </c>
      <c r="B125" s="13">
        <v>262</v>
      </c>
      <c r="C125" s="13">
        <v>314</v>
      </c>
      <c r="D125" s="13">
        <v>207</v>
      </c>
      <c r="E125" s="13">
        <v>226</v>
      </c>
      <c r="F125" s="13">
        <v>205</v>
      </c>
      <c r="G125" s="13">
        <v>161</v>
      </c>
      <c r="H125" s="13">
        <v>206</v>
      </c>
      <c r="I125" s="13"/>
      <c r="J125" s="162">
        <f t="shared" si="78"/>
        <v>229.16666666666666</v>
      </c>
      <c r="K125" s="162">
        <f t="shared" si="79"/>
        <v>48.316376335795532</v>
      </c>
      <c r="L125" s="163">
        <f t="shared" si="80"/>
        <v>0.21083509673801687</v>
      </c>
      <c r="M125" s="17"/>
    </row>
    <row r="126" spans="1:21" ht="13.95" customHeight="1" x14ac:dyDescent="0.3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1:21" ht="13.95" customHeight="1" x14ac:dyDescent="0.35">
      <c r="B127" s="125"/>
      <c r="C127" s="125"/>
      <c r="D127" s="125"/>
      <c r="E127" s="17"/>
      <c r="F127" s="125"/>
      <c r="G127" s="125"/>
      <c r="H127" s="17"/>
      <c r="J127" s="17"/>
      <c r="K127" s="17"/>
      <c r="L127" s="17"/>
      <c r="M127" s="17"/>
      <c r="N127" s="17"/>
    </row>
    <row r="128" spans="1:21" ht="13.95" customHeight="1" x14ac:dyDescent="0.3">
      <c r="A128" s="32" t="s">
        <v>37</v>
      </c>
      <c r="B128" t="s">
        <v>155</v>
      </c>
      <c r="N128" s="121" t="s">
        <v>28</v>
      </c>
      <c r="O128" s="121"/>
      <c r="P128" s="121"/>
      <c r="Q128" s="121"/>
      <c r="R128" s="121" t="s">
        <v>29</v>
      </c>
      <c r="S128" s="97"/>
      <c r="T128" s="97"/>
    </row>
    <row r="129" spans="1:28" ht="14.4" x14ac:dyDescent="0.3">
      <c r="B129" s="15" t="str">
        <f t="shared" ref="B129:H129" si="81">B119</f>
        <v>F</v>
      </c>
      <c r="C129" s="15" t="str">
        <f t="shared" si="81"/>
        <v>B</v>
      </c>
      <c r="D129" s="15" t="str">
        <f t="shared" si="81"/>
        <v>A</v>
      </c>
      <c r="E129" s="15" t="str">
        <f t="shared" si="81"/>
        <v>G</v>
      </c>
      <c r="F129" s="15" t="str">
        <f t="shared" si="81"/>
        <v>D</v>
      </c>
      <c r="G129" s="15" t="str">
        <f t="shared" si="81"/>
        <v>E</v>
      </c>
      <c r="H129" s="15" t="str">
        <f t="shared" si="81"/>
        <v>F - Rearrival</v>
      </c>
      <c r="J129" s="39" t="str">
        <f>E5</f>
        <v>AVERAGE</v>
      </c>
      <c r="K129" s="39" t="str">
        <f>F5</f>
        <v>STDEV</v>
      </c>
      <c r="L129" s="39" t="str">
        <f>G5</f>
        <v>RSD</v>
      </c>
      <c r="N129" s="122" t="str">
        <f>E5</f>
        <v>AVERAGE</v>
      </c>
      <c r="O129" s="122" t="str">
        <f>F5</f>
        <v>STDEV</v>
      </c>
      <c r="P129" s="122" t="str">
        <f>G5</f>
        <v>RSD</v>
      </c>
      <c r="Q129" s="97"/>
      <c r="R129" s="122" t="str">
        <f>E5</f>
        <v>AVERAGE</v>
      </c>
      <c r="S129" s="122" t="str">
        <f>F5</f>
        <v>STDEV</v>
      </c>
      <c r="T129" s="122" t="str">
        <f>G5</f>
        <v>RSD</v>
      </c>
      <c r="V129" s="127" t="s">
        <v>38</v>
      </c>
      <c r="W129" s="128" t="str">
        <f>E5</f>
        <v>AVERAGE</v>
      </c>
      <c r="X129" s="128" t="str">
        <f>F5</f>
        <v>STDEV</v>
      </c>
      <c r="Y129" s="128" t="str">
        <f>G5</f>
        <v>RSD</v>
      </c>
      <c r="Z129" s="52"/>
    </row>
    <row r="130" spans="1:28" ht="14.4" x14ac:dyDescent="0.3">
      <c r="A130" t="s">
        <v>11</v>
      </c>
      <c r="B130">
        <v>67</v>
      </c>
      <c r="C130">
        <v>84</v>
      </c>
      <c r="D130">
        <v>58</v>
      </c>
      <c r="E130">
        <v>50</v>
      </c>
      <c r="F130">
        <v>58</v>
      </c>
      <c r="G130">
        <v>42</v>
      </c>
      <c r="H130">
        <v>49</v>
      </c>
      <c r="J130" s="41">
        <f t="shared" ref="J130:J135" si="82">AVERAGE(B130:G130)</f>
        <v>59.833333333333336</v>
      </c>
      <c r="K130" s="41">
        <f t="shared" ref="K130:K135" si="83">_xlfn.STDEV.P(B130:G130)</f>
        <v>13.271732701078969</v>
      </c>
      <c r="L130" s="147">
        <f t="shared" ref="L130:L135" si="84">K130/J130</f>
        <v>0.22181168859742009</v>
      </c>
      <c r="N130" s="123">
        <f t="shared" ref="N130:N135" si="85">AVERAGE(C130:E130)</f>
        <v>64</v>
      </c>
      <c r="O130" s="123">
        <f t="shared" ref="O130:O135" si="86">_xlfn.STDEV.P(C130:E130)</f>
        <v>14.514360704718161</v>
      </c>
      <c r="P130" s="144">
        <f t="shared" ref="P130:P135" si="87">O130/N130</f>
        <v>0.22678688601122127</v>
      </c>
      <c r="Q130" s="97"/>
      <c r="R130" s="123">
        <f t="shared" ref="R130:R135" si="88">AVERAGE($B130,$F130,$G130)</f>
        <v>55.666666666666664</v>
      </c>
      <c r="S130" s="123">
        <f t="shared" ref="S130:S135" si="89">_xlfn.STDEV.P($B130,$F130,$G130)</f>
        <v>10.338708279513881</v>
      </c>
      <c r="T130" s="144">
        <f t="shared" ref="T130:T135" si="90">S130/R130</f>
        <v>0.1857252984343811</v>
      </c>
      <c r="V130" s="146">
        <f t="shared" ref="V130:V135" si="91">H130/B130</f>
        <v>0.73134328358208955</v>
      </c>
      <c r="W130" s="129">
        <f t="shared" ref="W130:W135" si="92">AVERAGE(B130,H130)</f>
        <v>58</v>
      </c>
      <c r="X130" s="130">
        <f t="shared" ref="X130:X135" si="93">_xlfn.STDEV.P(B130,H130)</f>
        <v>9</v>
      </c>
      <c r="Y130" s="146">
        <f t="shared" ref="Y130:Y135" si="94">X130/W130</f>
        <v>0.15517241379310345</v>
      </c>
    </row>
    <row r="131" spans="1:28" ht="14.4" customHeight="1" x14ac:dyDescent="0.3">
      <c r="A131" t="s">
        <v>12</v>
      </c>
      <c r="B131">
        <v>43</v>
      </c>
      <c r="C131">
        <v>52</v>
      </c>
      <c r="D131">
        <v>34</v>
      </c>
      <c r="E131">
        <v>43</v>
      </c>
      <c r="F131">
        <v>41</v>
      </c>
      <c r="G131">
        <v>23</v>
      </c>
      <c r="H131" s="41">
        <v>37</v>
      </c>
      <c r="J131" s="41">
        <f t="shared" si="82"/>
        <v>39.333333333333336</v>
      </c>
      <c r="K131" s="41">
        <f t="shared" si="83"/>
        <v>8.9938250421546933</v>
      </c>
      <c r="L131" s="147">
        <f t="shared" si="84"/>
        <v>0.22865656886833965</v>
      </c>
      <c r="N131" s="123">
        <f t="shared" si="85"/>
        <v>43</v>
      </c>
      <c r="O131" s="123">
        <f t="shared" si="86"/>
        <v>7.3484692283495345</v>
      </c>
      <c r="P131" s="144">
        <f t="shared" si="87"/>
        <v>0.17089463321743104</v>
      </c>
      <c r="Q131" s="97"/>
      <c r="R131" s="123">
        <f t="shared" si="88"/>
        <v>35.666666666666664</v>
      </c>
      <c r="S131" s="123">
        <f t="shared" si="89"/>
        <v>8.9938250421546933</v>
      </c>
      <c r="T131" s="144">
        <f t="shared" si="90"/>
        <v>0.25216331893891664</v>
      </c>
      <c r="V131" s="146">
        <f t="shared" si="91"/>
        <v>0.86046511627906974</v>
      </c>
      <c r="W131" s="129">
        <f t="shared" si="92"/>
        <v>40</v>
      </c>
      <c r="X131" s="130">
        <f t="shared" si="93"/>
        <v>3</v>
      </c>
      <c r="Y131" s="146">
        <f t="shared" si="94"/>
        <v>7.4999999999999997E-2</v>
      </c>
    </row>
    <row r="132" spans="1:28" ht="14.4" customHeight="1" x14ac:dyDescent="0.3">
      <c r="A132" t="s">
        <v>13</v>
      </c>
      <c r="B132">
        <v>33</v>
      </c>
      <c r="C132">
        <v>50</v>
      </c>
      <c r="D132">
        <v>28</v>
      </c>
      <c r="E132">
        <v>45</v>
      </c>
      <c r="F132">
        <v>20</v>
      </c>
      <c r="G132">
        <v>18</v>
      </c>
      <c r="H132">
        <v>26</v>
      </c>
      <c r="J132" s="41">
        <f t="shared" si="82"/>
        <v>32.333333333333336</v>
      </c>
      <c r="K132" s="41">
        <f t="shared" si="83"/>
        <v>11.897712198383164</v>
      </c>
      <c r="L132" s="147">
        <f t="shared" si="84"/>
        <v>0.3679704803623659</v>
      </c>
      <c r="N132" s="123">
        <f t="shared" si="85"/>
        <v>41</v>
      </c>
      <c r="O132" s="123">
        <f t="shared" si="86"/>
        <v>9.41629792788369</v>
      </c>
      <c r="P132" s="144">
        <f t="shared" si="87"/>
        <v>0.22966580311911439</v>
      </c>
      <c r="Q132" s="97"/>
      <c r="R132" s="123">
        <f t="shared" si="88"/>
        <v>23.666666666666668</v>
      </c>
      <c r="S132" s="123">
        <f t="shared" si="89"/>
        <v>6.6499791144200007</v>
      </c>
      <c r="T132" s="144">
        <f t="shared" si="90"/>
        <v>0.28098503300366201</v>
      </c>
      <c r="V132" s="146">
        <f t="shared" si="91"/>
        <v>0.78787878787878785</v>
      </c>
      <c r="W132" s="129">
        <f t="shared" si="92"/>
        <v>29.5</v>
      </c>
      <c r="X132" s="130">
        <f t="shared" si="93"/>
        <v>3.5</v>
      </c>
      <c r="Y132" s="146">
        <f t="shared" si="94"/>
        <v>0.11864406779661017</v>
      </c>
    </row>
    <row r="133" spans="1:28" ht="14.4" customHeight="1" x14ac:dyDescent="0.3">
      <c r="A133" t="s">
        <v>14</v>
      </c>
      <c r="B133">
        <v>86</v>
      </c>
      <c r="C133">
        <v>91</v>
      </c>
      <c r="D133">
        <v>63</v>
      </c>
      <c r="E133">
        <v>71</v>
      </c>
      <c r="F133">
        <v>63</v>
      </c>
      <c r="G133">
        <v>58</v>
      </c>
      <c r="H133">
        <v>72</v>
      </c>
      <c r="J133" s="41">
        <f t="shared" si="82"/>
        <v>72</v>
      </c>
      <c r="K133" s="41">
        <f t="shared" si="83"/>
        <v>12.355835328567093</v>
      </c>
      <c r="L133" s="147">
        <f t="shared" si="84"/>
        <v>0.17160882400787628</v>
      </c>
      <c r="N133" s="123">
        <f t="shared" si="85"/>
        <v>75</v>
      </c>
      <c r="O133" s="123">
        <f t="shared" si="86"/>
        <v>11.775681155103795</v>
      </c>
      <c r="P133" s="144">
        <f t="shared" si="87"/>
        <v>0.15700908206805061</v>
      </c>
      <c r="Q133" s="97"/>
      <c r="R133" s="123">
        <f t="shared" si="88"/>
        <v>69</v>
      </c>
      <c r="S133" s="123">
        <f t="shared" si="89"/>
        <v>12.192894105447921</v>
      </c>
      <c r="T133" s="144">
        <f t="shared" si="90"/>
        <v>0.17670861022388293</v>
      </c>
      <c r="V133" s="146">
        <f t="shared" si="91"/>
        <v>0.83720930232558144</v>
      </c>
      <c r="W133" s="129">
        <f t="shared" si="92"/>
        <v>79</v>
      </c>
      <c r="X133" s="130">
        <f t="shared" si="93"/>
        <v>7</v>
      </c>
      <c r="Y133" s="146">
        <f t="shared" si="94"/>
        <v>8.8607594936708861E-2</v>
      </c>
    </row>
    <row r="134" spans="1:28" ht="14.4" customHeight="1" thickBot="1" x14ac:dyDescent="0.35">
      <c r="A134" t="s">
        <v>15</v>
      </c>
      <c r="B134">
        <v>33</v>
      </c>
      <c r="C134">
        <v>31</v>
      </c>
      <c r="D134">
        <v>24</v>
      </c>
      <c r="E134">
        <v>16</v>
      </c>
      <c r="F134">
        <v>23</v>
      </c>
      <c r="G134">
        <v>20</v>
      </c>
      <c r="H134">
        <v>22</v>
      </c>
      <c r="J134" s="41">
        <f t="shared" si="82"/>
        <v>24.5</v>
      </c>
      <c r="K134" s="41">
        <f t="shared" si="83"/>
        <v>5.9090326337452783</v>
      </c>
      <c r="L134" s="147">
        <f t="shared" si="84"/>
        <v>0.24118500545899096</v>
      </c>
      <c r="N134" s="123">
        <f t="shared" si="85"/>
        <v>23.666666666666668</v>
      </c>
      <c r="O134" s="123">
        <f t="shared" si="86"/>
        <v>6.1282587702834119</v>
      </c>
      <c r="P134" s="144">
        <f t="shared" si="87"/>
        <v>0.25894051142042585</v>
      </c>
      <c r="Q134" s="97"/>
      <c r="R134" s="123">
        <f t="shared" si="88"/>
        <v>25.333333333333332</v>
      </c>
      <c r="S134" s="123">
        <f t="shared" si="89"/>
        <v>5.5577773335110221</v>
      </c>
      <c r="T134" s="144">
        <f t="shared" si="90"/>
        <v>0.2193859473754351</v>
      </c>
      <c r="V134" s="146">
        <f t="shared" si="91"/>
        <v>0.66666666666666663</v>
      </c>
      <c r="W134" s="129">
        <f t="shared" si="92"/>
        <v>27.5</v>
      </c>
      <c r="X134" s="130">
        <f t="shared" si="93"/>
        <v>5.5</v>
      </c>
      <c r="Y134" s="146">
        <f t="shared" si="94"/>
        <v>0.2</v>
      </c>
      <c r="AA134" s="203"/>
      <c r="AB134" s="153"/>
    </row>
    <row r="135" spans="1:28" thickBot="1" x14ac:dyDescent="0.35">
      <c r="A135" s="39" t="s">
        <v>17</v>
      </c>
      <c r="B135">
        <f t="shared" ref="B135:H135" si="95">SUM(B130:B134)</f>
        <v>262</v>
      </c>
      <c r="C135">
        <f t="shared" si="95"/>
        <v>308</v>
      </c>
      <c r="D135">
        <f t="shared" si="95"/>
        <v>207</v>
      </c>
      <c r="E135">
        <f t="shared" si="95"/>
        <v>225</v>
      </c>
      <c r="F135">
        <f t="shared" si="95"/>
        <v>205</v>
      </c>
      <c r="G135">
        <f t="shared" si="95"/>
        <v>161</v>
      </c>
      <c r="H135">
        <f t="shared" si="95"/>
        <v>206</v>
      </c>
      <c r="J135" s="41">
        <f t="shared" si="82"/>
        <v>228</v>
      </c>
      <c r="K135" s="41">
        <f t="shared" si="83"/>
        <v>46.590413892416393</v>
      </c>
      <c r="L135" s="147">
        <f t="shared" si="84"/>
        <v>0.20434392058077366</v>
      </c>
      <c r="N135" s="123">
        <f t="shared" si="85"/>
        <v>246.66666666666666</v>
      </c>
      <c r="O135" s="123">
        <f t="shared" si="86"/>
        <v>43.987371925234278</v>
      </c>
      <c r="P135" s="145">
        <f t="shared" si="87"/>
        <v>0.17832718348067952</v>
      </c>
      <c r="Q135" s="97"/>
      <c r="R135" s="123">
        <f t="shared" si="88"/>
        <v>209.33333333333334</v>
      </c>
      <c r="S135" s="123">
        <f t="shared" si="89"/>
        <v>41.346772008895151</v>
      </c>
      <c r="T135" s="145">
        <f t="shared" si="90"/>
        <v>0.1975164267940851</v>
      </c>
      <c r="V135" s="146">
        <f t="shared" si="91"/>
        <v>0.7862595419847328</v>
      </c>
      <c r="W135" s="129">
        <f t="shared" si="92"/>
        <v>234</v>
      </c>
      <c r="X135" s="130">
        <f t="shared" si="93"/>
        <v>28</v>
      </c>
      <c r="Y135" s="146">
        <f t="shared" si="94"/>
        <v>0.11965811965811966</v>
      </c>
      <c r="AA135" s="331" t="str">
        <f>AA94</f>
        <v>Stability \w RSD:</v>
      </c>
      <c r="AB135" s="332">
        <f>(2*ABS(B135-AVERAGE(H135,B135))/AVERAGE(B135,H135))/L135</f>
        <v>1.1711444051580762</v>
      </c>
    </row>
    <row r="136" spans="1:28" ht="14.4" x14ac:dyDescent="0.3">
      <c r="S136" s="17"/>
      <c r="V136" s="283"/>
      <c r="W136" s="284"/>
      <c r="X136" s="284"/>
      <c r="Y136" s="284"/>
      <c r="Z136" s="284"/>
      <c r="AA136" s="284"/>
    </row>
    <row r="137" spans="1:28" ht="14.4" x14ac:dyDescent="0.3">
      <c r="A137" t="str">
        <f>A97</f>
        <v>RMD</v>
      </c>
      <c r="B137" t="str">
        <f t="shared" ref="B137:H137" si="96">B129</f>
        <v>F</v>
      </c>
      <c r="C137" t="str">
        <f t="shared" si="96"/>
        <v>B</v>
      </c>
      <c r="D137" t="str">
        <f t="shared" si="96"/>
        <v>A</v>
      </c>
      <c r="E137" t="str">
        <f t="shared" si="96"/>
        <v>G</v>
      </c>
      <c r="F137" t="str">
        <f t="shared" si="96"/>
        <v>D</v>
      </c>
      <c r="G137" t="str">
        <f t="shared" si="96"/>
        <v>E</v>
      </c>
      <c r="H137" t="str">
        <f t="shared" si="96"/>
        <v>F - Rearrival</v>
      </c>
      <c r="S137" s="17"/>
      <c r="V137" s="284"/>
      <c r="W137" s="284"/>
      <c r="X137" s="284"/>
      <c r="Y137" s="336"/>
      <c r="Z137" s="284"/>
      <c r="AA137" s="284"/>
    </row>
    <row r="138" spans="1:28" ht="14.4" x14ac:dyDescent="0.3">
      <c r="A138" t="str">
        <f t="shared" ref="A138:A143" si="97">A130</f>
        <v>PA</v>
      </c>
      <c r="B138" s="152">
        <f t="shared" ref="B138:H138" si="98">B130/AVERAGE($B130:$G130)-1</f>
        <v>0.11977715877437323</v>
      </c>
      <c r="C138" s="152">
        <f t="shared" si="98"/>
        <v>0.40389972144846786</v>
      </c>
      <c r="D138" s="152">
        <f t="shared" si="98"/>
        <v>-3.0640668523676973E-2</v>
      </c>
      <c r="E138" s="152">
        <f t="shared" si="98"/>
        <v>-0.16434540389972152</v>
      </c>
      <c r="F138" s="152">
        <f t="shared" si="98"/>
        <v>-3.0640668523676973E-2</v>
      </c>
      <c r="G138" s="152">
        <f t="shared" si="98"/>
        <v>-0.29805013927576607</v>
      </c>
      <c r="H138" s="152">
        <f t="shared" si="98"/>
        <v>-0.18105849582172706</v>
      </c>
      <c r="S138" s="17"/>
      <c r="V138" s="284"/>
      <c r="W138" s="284"/>
      <c r="X138" s="284"/>
      <c r="Y138" s="336"/>
      <c r="Z138" s="284"/>
      <c r="AA138" s="284"/>
    </row>
    <row r="139" spans="1:28" ht="14.4" x14ac:dyDescent="0.3">
      <c r="A139" t="str">
        <f t="shared" si="97"/>
        <v>PE</v>
      </c>
      <c r="B139" s="152">
        <f t="shared" ref="B139:H139" si="99">B131/AVERAGE($B131:$G131)-1</f>
        <v>9.3220338983050821E-2</v>
      </c>
      <c r="C139" s="152">
        <f t="shared" si="99"/>
        <v>0.32203389830508478</v>
      </c>
      <c r="D139" s="152">
        <f t="shared" si="99"/>
        <v>-0.13559322033898313</v>
      </c>
      <c r="E139" s="152">
        <f t="shared" si="99"/>
        <v>9.3220338983050821E-2</v>
      </c>
      <c r="F139" s="152">
        <f t="shared" si="99"/>
        <v>4.237288135593209E-2</v>
      </c>
      <c r="G139" s="152">
        <f t="shared" si="99"/>
        <v>-0.4152542372881356</v>
      </c>
      <c r="H139" s="152">
        <f t="shared" si="99"/>
        <v>-5.9322033898305149E-2</v>
      </c>
      <c r="S139" s="17"/>
      <c r="V139" s="284"/>
      <c r="W139" s="284"/>
      <c r="X139" s="284"/>
      <c r="Y139" s="336"/>
      <c r="Z139" s="284"/>
      <c r="AA139" s="284"/>
    </row>
    <row r="140" spans="1:28" ht="14.4" x14ac:dyDescent="0.3">
      <c r="A140" t="str">
        <f t="shared" si="97"/>
        <v>PS</v>
      </c>
      <c r="B140" s="152">
        <f t="shared" ref="B140:H140" si="100">B132/AVERAGE($B132:$G132)-1</f>
        <v>2.0618556701030855E-2</v>
      </c>
      <c r="C140" s="152">
        <f t="shared" si="100"/>
        <v>0.54639175257731942</v>
      </c>
      <c r="D140" s="152">
        <f t="shared" si="100"/>
        <v>-0.13402061855670111</v>
      </c>
      <c r="E140" s="152">
        <f t="shared" si="100"/>
        <v>0.39175257731958757</v>
      </c>
      <c r="F140" s="152">
        <f t="shared" si="100"/>
        <v>-0.38144329896907225</v>
      </c>
      <c r="G140" s="152">
        <f t="shared" si="100"/>
        <v>-0.44329896907216504</v>
      </c>
      <c r="H140" s="152">
        <f t="shared" si="100"/>
        <v>-0.1958762886597939</v>
      </c>
      <c r="S140" s="17"/>
    </row>
    <row r="141" spans="1:28" s="31" customFormat="1" ht="14.4" x14ac:dyDescent="0.3">
      <c r="A141" s="31" t="str">
        <f t="shared" si="97"/>
        <v>PP</v>
      </c>
      <c r="B141" s="200">
        <f t="shared" ref="B141:H141" si="101">B133/AVERAGE($B133:$G133)-1</f>
        <v>0.19444444444444442</v>
      </c>
      <c r="C141" s="200">
        <f t="shared" si="101"/>
        <v>0.26388888888888884</v>
      </c>
      <c r="D141" s="200">
        <f t="shared" si="101"/>
        <v>-0.125</v>
      </c>
      <c r="E141" s="200">
        <f t="shared" si="101"/>
        <v>-1.388888888888884E-2</v>
      </c>
      <c r="F141" s="200">
        <f t="shared" si="101"/>
        <v>-0.125</v>
      </c>
      <c r="G141" s="200">
        <f t="shared" si="101"/>
        <v>-0.19444444444444442</v>
      </c>
      <c r="H141" s="200">
        <f t="shared" si="101"/>
        <v>0</v>
      </c>
      <c r="P141"/>
    </row>
    <row r="142" spans="1:28" ht="14.4" x14ac:dyDescent="0.3">
      <c r="A142" t="str">
        <f t="shared" si="97"/>
        <v>PET</v>
      </c>
      <c r="B142" s="155">
        <f t="shared" ref="B142:H142" si="102">B134/AVERAGE($B134:$G134)-1</f>
        <v>0.34693877551020402</v>
      </c>
      <c r="C142" s="155">
        <f t="shared" si="102"/>
        <v>0.26530612244897966</v>
      </c>
      <c r="D142" s="155">
        <f t="shared" si="102"/>
        <v>-2.0408163265306145E-2</v>
      </c>
      <c r="E142" s="155">
        <f t="shared" si="102"/>
        <v>-0.34693877551020413</v>
      </c>
      <c r="F142" s="155">
        <f t="shared" si="102"/>
        <v>-6.1224489795918324E-2</v>
      </c>
      <c r="G142" s="155">
        <f t="shared" si="102"/>
        <v>-0.18367346938775508</v>
      </c>
      <c r="H142" s="155">
        <f t="shared" si="102"/>
        <v>-0.10204081632653061</v>
      </c>
    </row>
    <row r="143" spans="1:28" ht="14.4" x14ac:dyDescent="0.3">
      <c r="A143" t="str">
        <f t="shared" si="97"/>
        <v>Total</v>
      </c>
      <c r="B143" s="152">
        <f>B135/AVERAGE($B135:$G135)-1</f>
        <v>0.14912280701754388</v>
      </c>
      <c r="C143" s="152">
        <f t="shared" ref="C143:H143" si="103">C135/AVERAGE($B135:$G135)-1</f>
        <v>0.35087719298245612</v>
      </c>
      <c r="D143" s="152">
        <f t="shared" si="103"/>
        <v>-9.210526315789469E-2</v>
      </c>
      <c r="E143" s="152">
        <f t="shared" si="103"/>
        <v>-1.3157894736842146E-2</v>
      </c>
      <c r="F143" s="152">
        <f t="shared" si="103"/>
        <v>-0.10087719298245612</v>
      </c>
      <c r="G143" s="152">
        <f t="shared" si="103"/>
        <v>-0.29385964912280704</v>
      </c>
      <c r="H143" s="152">
        <f t="shared" si="103"/>
        <v>-9.6491228070175405E-2</v>
      </c>
    </row>
    <row r="144" spans="1:28" ht="14.4" x14ac:dyDescent="0.3">
      <c r="G144" s="152"/>
      <c r="H144" s="152"/>
    </row>
    <row r="145" spans="1:25" ht="14.4" x14ac:dyDescent="0.3">
      <c r="A145" s="13" t="s">
        <v>128</v>
      </c>
      <c r="G145" s="152"/>
      <c r="H145" s="152"/>
    </row>
    <row r="146" spans="1:25" ht="14.4" x14ac:dyDescent="0.3">
      <c r="G146" s="152"/>
      <c r="H146" s="152"/>
    </row>
    <row r="147" spans="1:25" ht="14.4" x14ac:dyDescent="0.3">
      <c r="G147" s="152"/>
      <c r="H147" s="152"/>
    </row>
    <row r="148" spans="1:25" ht="14.4" x14ac:dyDescent="0.3">
      <c r="G148" s="152"/>
      <c r="H148" s="152"/>
    </row>
    <row r="149" spans="1:25" ht="14.4" x14ac:dyDescent="0.3">
      <c r="A149" s="72" t="s">
        <v>75</v>
      </c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</row>
    <row r="150" spans="1:25" ht="14.4" x14ac:dyDescent="0.3">
      <c r="A150" s="13"/>
      <c r="B150" s="159" t="str">
        <f>B119</f>
        <v>F</v>
      </c>
      <c r="C150" s="159" t="str">
        <f t="shared" ref="C150:H150" si="104">C119</f>
        <v>B</v>
      </c>
      <c r="D150" s="159" t="str">
        <f t="shared" si="104"/>
        <v>A</v>
      </c>
      <c r="E150" s="159" t="str">
        <f t="shared" si="104"/>
        <v>G</v>
      </c>
      <c r="F150" s="159" t="str">
        <f t="shared" si="104"/>
        <v>D</v>
      </c>
      <c r="G150" s="159" t="str">
        <f t="shared" si="104"/>
        <v>E</v>
      </c>
      <c r="H150" s="159" t="str">
        <f t="shared" si="104"/>
        <v>F - Rearrival</v>
      </c>
      <c r="I150" s="13"/>
      <c r="J150" s="159" t="str">
        <f>E5</f>
        <v>AVERAGE</v>
      </c>
      <c r="K150" s="159" t="str">
        <f>F5</f>
        <v>STDEV</v>
      </c>
      <c r="L150" s="159" t="str">
        <f>G5</f>
        <v>RSD</v>
      </c>
      <c r="N150" s="197"/>
    </row>
    <row r="151" spans="1:25" ht="14.4" x14ac:dyDescent="0.3">
      <c r="A151" s="13" t="s">
        <v>11</v>
      </c>
      <c r="B151" s="13">
        <v>192</v>
      </c>
      <c r="C151" s="13">
        <v>233</v>
      </c>
      <c r="D151" s="13">
        <v>230</v>
      </c>
      <c r="E151" s="13">
        <v>182</v>
      </c>
      <c r="F151" s="13">
        <v>144</v>
      </c>
      <c r="G151" s="13">
        <v>146</v>
      </c>
      <c r="H151" s="13">
        <v>148</v>
      </c>
      <c r="I151" s="13"/>
      <c r="J151" s="162">
        <f t="shared" ref="J151:J156" si="105">AVERAGE(B151:G151)</f>
        <v>187.83333333333334</v>
      </c>
      <c r="K151" s="162">
        <f t="shared" ref="K151:K156" si="106">_xlfn.STDEV.P(B151:G151)</f>
        <v>35.45145350413091</v>
      </c>
      <c r="L151" s="163">
        <f t="shared" ref="L151:L156" si="107">K151/J151</f>
        <v>0.18873888289688151</v>
      </c>
    </row>
    <row r="152" spans="1:25" ht="14.4" x14ac:dyDescent="0.3">
      <c r="A152" s="13" t="s">
        <v>12</v>
      </c>
      <c r="B152" s="13">
        <v>40</v>
      </c>
      <c r="C152" s="13">
        <v>52</v>
      </c>
      <c r="D152" s="13">
        <v>54</v>
      </c>
      <c r="E152" s="13">
        <v>49</v>
      </c>
      <c r="F152" s="13">
        <v>58</v>
      </c>
      <c r="G152" s="13">
        <v>48</v>
      </c>
      <c r="H152" s="13">
        <v>51</v>
      </c>
      <c r="I152" s="13"/>
      <c r="J152" s="162">
        <f t="shared" si="105"/>
        <v>50.166666666666664</v>
      </c>
      <c r="K152" s="162">
        <f t="shared" si="106"/>
        <v>5.6100108932356116</v>
      </c>
      <c r="L152" s="163">
        <f t="shared" si="107"/>
        <v>0.11182745966582615</v>
      </c>
    </row>
    <row r="153" spans="1:25" ht="14.4" x14ac:dyDescent="0.3">
      <c r="A153" s="13" t="s">
        <v>13</v>
      </c>
      <c r="B153" s="13">
        <v>76</v>
      </c>
      <c r="C153" s="13">
        <v>113</v>
      </c>
      <c r="D153" s="13">
        <v>111</v>
      </c>
      <c r="E153" s="13">
        <v>104</v>
      </c>
      <c r="F153" s="13">
        <v>47</v>
      </c>
      <c r="G153" s="13">
        <v>76</v>
      </c>
      <c r="H153" s="13">
        <v>69</v>
      </c>
      <c r="I153" s="13"/>
      <c r="J153" s="162">
        <f t="shared" si="105"/>
        <v>87.833333333333329</v>
      </c>
      <c r="K153" s="162">
        <f t="shared" si="106"/>
        <v>23.730547589318054</v>
      </c>
      <c r="L153" s="163">
        <f t="shared" si="107"/>
        <v>0.27017701240210307</v>
      </c>
    </row>
    <row r="154" spans="1:25" ht="14.4" x14ac:dyDescent="0.3">
      <c r="A154" s="13" t="s">
        <v>14</v>
      </c>
      <c r="B154" s="13">
        <v>101</v>
      </c>
      <c r="C154" s="13">
        <v>128</v>
      </c>
      <c r="D154" s="13">
        <v>128</v>
      </c>
      <c r="E154" s="13">
        <v>117</v>
      </c>
      <c r="F154" s="13">
        <v>91</v>
      </c>
      <c r="G154" s="13">
        <v>121</v>
      </c>
      <c r="H154" s="13">
        <v>126</v>
      </c>
      <c r="I154" s="13"/>
      <c r="J154" s="162">
        <f t="shared" si="105"/>
        <v>114.33333333333333</v>
      </c>
      <c r="K154" s="162">
        <f t="shared" si="106"/>
        <v>13.82831234179436</v>
      </c>
      <c r="L154" s="163">
        <f t="shared" si="107"/>
        <v>0.12094733826642298</v>
      </c>
    </row>
    <row r="155" spans="1:25" ht="14.4" x14ac:dyDescent="0.3">
      <c r="A155" s="13" t="s">
        <v>15</v>
      </c>
      <c r="B155" s="13">
        <v>85</v>
      </c>
      <c r="C155" s="13">
        <v>121</v>
      </c>
      <c r="D155" s="13">
        <v>125</v>
      </c>
      <c r="E155" s="13">
        <v>93</v>
      </c>
      <c r="F155" s="13">
        <v>98</v>
      </c>
      <c r="G155" s="13">
        <v>84</v>
      </c>
      <c r="H155" s="13">
        <v>99</v>
      </c>
      <c r="I155" s="13"/>
      <c r="J155" s="162">
        <f t="shared" si="105"/>
        <v>101</v>
      </c>
      <c r="K155" s="162">
        <f t="shared" si="106"/>
        <v>16.299284237863535</v>
      </c>
      <c r="L155" s="163">
        <f t="shared" si="107"/>
        <v>0.16137905186003501</v>
      </c>
    </row>
    <row r="156" spans="1:25" ht="14.4" x14ac:dyDescent="0.3">
      <c r="A156" s="13" t="s">
        <v>17</v>
      </c>
      <c r="B156" s="13">
        <v>494</v>
      </c>
      <c r="C156" s="13">
        <v>648</v>
      </c>
      <c r="D156" s="13">
        <v>649</v>
      </c>
      <c r="E156" s="13">
        <v>545</v>
      </c>
      <c r="F156" s="13">
        <v>438</v>
      </c>
      <c r="G156" s="13">
        <v>475</v>
      </c>
      <c r="H156" s="13">
        <v>493</v>
      </c>
      <c r="I156" s="13"/>
      <c r="J156" s="162">
        <f t="shared" si="105"/>
        <v>541.5</v>
      </c>
      <c r="K156" s="162">
        <f t="shared" si="106"/>
        <v>81.956797562292948</v>
      </c>
      <c r="L156" s="163">
        <f t="shared" si="107"/>
        <v>0.15135142670783555</v>
      </c>
    </row>
    <row r="159" spans="1:25" ht="14.4" x14ac:dyDescent="0.3">
      <c r="A159" s="32" t="s">
        <v>129</v>
      </c>
      <c r="B159" s="15" t="s">
        <v>39</v>
      </c>
      <c r="C159" s="15"/>
      <c r="D159" s="15"/>
      <c r="E159" s="15"/>
      <c r="F159" s="15"/>
      <c r="G159" s="15"/>
      <c r="H159" s="15"/>
      <c r="I159" s="15"/>
      <c r="N159" s="121" t="s">
        <v>28</v>
      </c>
      <c r="O159" s="121"/>
      <c r="P159" s="121"/>
      <c r="Q159" s="121"/>
      <c r="R159" s="121" t="s">
        <v>29</v>
      </c>
      <c r="S159" s="97"/>
      <c r="T159" s="97"/>
      <c r="V159" s="126" t="s">
        <v>30</v>
      </c>
      <c r="W159" s="127"/>
      <c r="X159" s="127"/>
      <c r="Y159" s="127"/>
    </row>
    <row r="160" spans="1:25" ht="14.4" x14ac:dyDescent="0.3">
      <c r="A160" s="98"/>
      <c r="B160" s="84" t="str">
        <f t="shared" ref="B160:H160" si="108">B150</f>
        <v>F</v>
      </c>
      <c r="C160" s="84" t="str">
        <f t="shared" si="108"/>
        <v>B</v>
      </c>
      <c r="D160" s="84" t="str">
        <f t="shared" si="108"/>
        <v>A</v>
      </c>
      <c r="E160" s="84" t="str">
        <f t="shared" si="108"/>
        <v>G</v>
      </c>
      <c r="F160" s="84" t="str">
        <f t="shared" si="108"/>
        <v>D</v>
      </c>
      <c r="G160" s="84" t="str">
        <f t="shared" si="108"/>
        <v>E</v>
      </c>
      <c r="H160" s="84" t="str">
        <f t="shared" si="108"/>
        <v>F - Rearrival</v>
      </c>
      <c r="I160" s="18"/>
      <c r="J160" s="86" t="str">
        <f>E5</f>
        <v>AVERAGE</v>
      </c>
      <c r="K160" s="86" t="str">
        <f>F5</f>
        <v>STDEV</v>
      </c>
      <c r="L160" s="86" t="str">
        <f>G5</f>
        <v>RSD</v>
      </c>
      <c r="N160" s="122" t="str">
        <f>E5</f>
        <v>AVERAGE</v>
      </c>
      <c r="O160" s="122" t="str">
        <f>F5</f>
        <v>STDEV</v>
      </c>
      <c r="P160" s="122" t="str">
        <f>G5</f>
        <v>RSD</v>
      </c>
      <c r="Q160" s="97"/>
      <c r="R160" s="122" t="str">
        <f>E5</f>
        <v>AVERAGE</v>
      </c>
      <c r="S160" s="122" t="str">
        <f>F5</f>
        <v>STDEV</v>
      </c>
      <c r="T160" s="122" t="str">
        <f>G5</f>
        <v>RSD</v>
      </c>
      <c r="V160" s="131" t="s">
        <v>31</v>
      </c>
      <c r="W160" s="128" t="str">
        <f>E5</f>
        <v>AVERAGE</v>
      </c>
      <c r="X160" s="128" t="str">
        <f>F5</f>
        <v>STDEV</v>
      </c>
      <c r="Y160" s="128" t="str">
        <f>G5</f>
        <v>RSD</v>
      </c>
    </row>
    <row r="161" spans="1:28" ht="14.4" x14ac:dyDescent="0.3">
      <c r="A161" s="82" t="s">
        <v>11</v>
      </c>
      <c r="B161" s="82">
        <v>192</v>
      </c>
      <c r="C161" s="82">
        <v>231</v>
      </c>
      <c r="D161" s="82">
        <v>230</v>
      </c>
      <c r="E161" s="82">
        <v>181</v>
      </c>
      <c r="F161" s="82">
        <v>144</v>
      </c>
      <c r="G161" s="82">
        <v>146</v>
      </c>
      <c r="H161" s="82">
        <v>148</v>
      </c>
      <c r="J161" s="91">
        <f t="shared" ref="J161:J166" si="109">AVERAGE(B161:G161)</f>
        <v>187.33333333333334</v>
      </c>
      <c r="K161" s="91">
        <f t="shared" ref="K161:K166" si="110">_xlfn.STDEV.P(B161:G161)</f>
        <v>35.060265575466225</v>
      </c>
      <c r="L161" s="143">
        <f t="shared" ref="L161:L166" si="111">K161/J161</f>
        <v>0.18715444257366312</v>
      </c>
      <c r="N161" s="123">
        <f t="shared" ref="N161:N166" si="112">AVERAGE(C161:E161)</f>
        <v>214</v>
      </c>
      <c r="O161" s="123">
        <f t="shared" ref="O161:O166" si="113">_xlfn.STDEV.P(C161:E161)</f>
        <v>23.338094752285727</v>
      </c>
      <c r="P161" s="144">
        <f t="shared" ref="P161:P166" si="114">O161/N161</f>
        <v>0.10905651753404545</v>
      </c>
      <c r="Q161" s="97"/>
      <c r="R161" s="123">
        <f t="shared" ref="R161:R166" si="115">AVERAGE($B161,$F161,$G161)</f>
        <v>160.66666666666666</v>
      </c>
      <c r="S161" s="123">
        <f t="shared" ref="S161:S166" si="116">_xlfn.STDEV.P($B161,$F161,$G161)</f>
        <v>22.17105219775452</v>
      </c>
      <c r="T161" s="144">
        <f t="shared" ref="T161:T166" si="117">S161/R161</f>
        <v>0.13799410081589952</v>
      </c>
      <c r="V161" s="146">
        <f t="shared" ref="V161:V166" si="118">H161/B161-1</f>
        <v>-0.22916666666666663</v>
      </c>
      <c r="W161" s="129">
        <f t="shared" ref="W161:W166" si="119">AVERAGE(B161,H161)</f>
        <v>170</v>
      </c>
      <c r="X161" s="130">
        <f t="shared" ref="X161:X166" si="120">_xlfn.STDEV.P(B161,H161)</f>
        <v>22</v>
      </c>
      <c r="Y161" s="146">
        <f t="shared" ref="Y161:Y166" si="121">X161/W161</f>
        <v>0.12941176470588237</v>
      </c>
    </row>
    <row r="162" spans="1:28" ht="14.4" x14ac:dyDescent="0.3">
      <c r="A162" s="82" t="s">
        <v>12</v>
      </c>
      <c r="B162" s="82">
        <v>40</v>
      </c>
      <c r="C162" s="82">
        <v>52</v>
      </c>
      <c r="D162" s="82">
        <v>54</v>
      </c>
      <c r="E162" s="82">
        <v>49</v>
      </c>
      <c r="F162" s="82">
        <v>58</v>
      </c>
      <c r="G162" s="82">
        <v>48</v>
      </c>
      <c r="H162" s="82">
        <v>51</v>
      </c>
      <c r="J162" s="91">
        <f t="shared" si="109"/>
        <v>50.166666666666664</v>
      </c>
      <c r="K162" s="91">
        <f t="shared" si="110"/>
        <v>5.6100108932356116</v>
      </c>
      <c r="L162" s="143">
        <f t="shared" si="111"/>
        <v>0.11182745966582615</v>
      </c>
      <c r="N162" s="123">
        <f t="shared" si="112"/>
        <v>51.666666666666664</v>
      </c>
      <c r="O162" s="123">
        <f t="shared" si="113"/>
        <v>2.0548046676563256</v>
      </c>
      <c r="P162" s="144">
        <f t="shared" si="114"/>
        <v>3.9770412922380496E-2</v>
      </c>
      <c r="Q162" s="97"/>
      <c r="R162" s="123">
        <f t="shared" si="115"/>
        <v>48.666666666666664</v>
      </c>
      <c r="S162" s="123">
        <f t="shared" si="116"/>
        <v>7.3635740114581738</v>
      </c>
      <c r="T162" s="144">
        <f t="shared" si="117"/>
        <v>0.1513063153039351</v>
      </c>
      <c r="V162" s="146">
        <f t="shared" si="118"/>
        <v>0.27499999999999991</v>
      </c>
      <c r="W162" s="129">
        <f t="shared" si="119"/>
        <v>45.5</v>
      </c>
      <c r="X162" s="130">
        <f t="shared" si="120"/>
        <v>5.5</v>
      </c>
      <c r="Y162" s="146">
        <f t="shared" si="121"/>
        <v>0.12087912087912088</v>
      </c>
    </row>
    <row r="163" spans="1:28" ht="14.4" x14ac:dyDescent="0.3">
      <c r="A163" s="82" t="s">
        <v>13</v>
      </c>
      <c r="B163" s="82">
        <v>76</v>
      </c>
      <c r="C163" s="82">
        <v>109</v>
      </c>
      <c r="D163" s="82">
        <v>107</v>
      </c>
      <c r="E163" s="82">
        <v>104</v>
      </c>
      <c r="F163" s="82">
        <v>47</v>
      </c>
      <c r="G163" s="82">
        <v>76</v>
      </c>
      <c r="H163" s="82">
        <v>69</v>
      </c>
      <c r="J163" s="91">
        <f t="shared" si="109"/>
        <v>86.5</v>
      </c>
      <c r="K163" s="91">
        <f t="shared" si="110"/>
        <v>22.41093483101497</v>
      </c>
      <c r="L163" s="143">
        <f t="shared" si="111"/>
        <v>0.25908595180364125</v>
      </c>
      <c r="N163" s="123">
        <f t="shared" si="112"/>
        <v>106.66666666666667</v>
      </c>
      <c r="O163" s="123">
        <f t="shared" si="113"/>
        <v>2.0548046676563256</v>
      </c>
      <c r="P163" s="144">
        <f t="shared" si="114"/>
        <v>1.9263793759278051E-2</v>
      </c>
      <c r="Q163" s="97"/>
      <c r="R163" s="123">
        <f t="shared" si="115"/>
        <v>66.333333333333329</v>
      </c>
      <c r="S163" s="123">
        <f t="shared" si="116"/>
        <v>13.670731102939918</v>
      </c>
      <c r="T163" s="144">
        <f t="shared" si="117"/>
        <v>0.20609142366241084</v>
      </c>
      <c r="V163" s="146">
        <f t="shared" si="118"/>
        <v>-9.210526315789469E-2</v>
      </c>
      <c r="W163" s="129">
        <f t="shared" si="119"/>
        <v>72.5</v>
      </c>
      <c r="X163" s="130">
        <f t="shared" si="120"/>
        <v>3.5</v>
      </c>
      <c r="Y163" s="146">
        <f t="shared" si="121"/>
        <v>4.8275862068965517E-2</v>
      </c>
    </row>
    <row r="164" spans="1:28" ht="14.4" x14ac:dyDescent="0.3">
      <c r="A164" s="82" t="s">
        <v>14</v>
      </c>
      <c r="B164" s="82">
        <v>101</v>
      </c>
      <c r="C164" s="82">
        <v>125</v>
      </c>
      <c r="D164" s="82">
        <v>127</v>
      </c>
      <c r="E164" s="82">
        <v>116</v>
      </c>
      <c r="F164" s="82">
        <v>91</v>
      </c>
      <c r="G164" s="82">
        <v>121</v>
      </c>
      <c r="H164" s="82">
        <v>126</v>
      </c>
      <c r="J164" s="91">
        <f t="shared" si="109"/>
        <v>113.5</v>
      </c>
      <c r="K164" s="91">
        <f t="shared" si="110"/>
        <v>13.162446581088183</v>
      </c>
      <c r="L164" s="143">
        <f t="shared" si="111"/>
        <v>0.11596869234438928</v>
      </c>
      <c r="N164" s="123">
        <f t="shared" si="112"/>
        <v>122.66666666666667</v>
      </c>
      <c r="O164" s="123">
        <f t="shared" si="113"/>
        <v>4.7842333648024411</v>
      </c>
      <c r="P164" s="144">
        <f t="shared" si="114"/>
        <v>3.9001902430454684E-2</v>
      </c>
      <c r="Q164" s="97"/>
      <c r="R164" s="123">
        <f t="shared" si="115"/>
        <v>104.33333333333333</v>
      </c>
      <c r="S164" s="123">
        <f t="shared" si="116"/>
        <v>12.472191289246471</v>
      </c>
      <c r="T164" s="144">
        <f t="shared" si="117"/>
        <v>0.11954176954549334</v>
      </c>
      <c r="V164" s="146">
        <f t="shared" si="118"/>
        <v>0.24752475247524752</v>
      </c>
      <c r="W164" s="129">
        <f t="shared" si="119"/>
        <v>113.5</v>
      </c>
      <c r="X164" s="130">
        <f t="shared" si="120"/>
        <v>12.5</v>
      </c>
      <c r="Y164" s="146">
        <f t="shared" si="121"/>
        <v>0.11013215859030837</v>
      </c>
    </row>
    <row r="165" spans="1:28" thickBot="1" x14ac:dyDescent="0.35">
      <c r="A165" s="82" t="s">
        <v>15</v>
      </c>
      <c r="B165" s="82">
        <v>85</v>
      </c>
      <c r="C165" s="82">
        <v>118</v>
      </c>
      <c r="D165" s="82">
        <v>122</v>
      </c>
      <c r="E165" s="82">
        <v>93</v>
      </c>
      <c r="F165" s="82">
        <v>98</v>
      </c>
      <c r="G165" s="82">
        <v>84</v>
      </c>
      <c r="H165" s="82">
        <v>99</v>
      </c>
      <c r="J165" s="91">
        <f t="shared" si="109"/>
        <v>100</v>
      </c>
      <c r="K165" s="91">
        <f t="shared" si="110"/>
        <v>14.955489516116369</v>
      </c>
      <c r="L165" s="143">
        <f t="shared" si="111"/>
        <v>0.14955489516116369</v>
      </c>
      <c r="M165" t="str">
        <f>M94</f>
        <v>mean of polymer RSDs</v>
      </c>
      <c r="N165" s="123">
        <f t="shared" si="112"/>
        <v>111</v>
      </c>
      <c r="O165" s="123">
        <f t="shared" si="113"/>
        <v>12.832251036613439</v>
      </c>
      <c r="P165" s="144">
        <f t="shared" si="114"/>
        <v>0.11560586519471566</v>
      </c>
      <c r="Q165" s="97"/>
      <c r="R165" s="123">
        <f t="shared" si="115"/>
        <v>89</v>
      </c>
      <c r="S165" s="123">
        <f t="shared" si="116"/>
        <v>6.3770421565696633</v>
      </c>
      <c r="T165" s="144">
        <f t="shared" si="117"/>
        <v>7.1652159062580489E-2</v>
      </c>
      <c r="V165" s="146">
        <f t="shared" si="118"/>
        <v>0.16470588235294126</v>
      </c>
      <c r="W165" s="129">
        <f t="shared" si="119"/>
        <v>92</v>
      </c>
      <c r="X165" s="130">
        <f t="shared" si="120"/>
        <v>7</v>
      </c>
      <c r="Y165" s="146">
        <f t="shared" si="121"/>
        <v>7.6086956521739135E-2</v>
      </c>
    </row>
    <row r="166" spans="1:28" thickBot="1" x14ac:dyDescent="0.35">
      <c r="A166" s="117" t="s">
        <v>17</v>
      </c>
      <c r="B166" s="117">
        <v>494</v>
      </c>
      <c r="C166" s="117">
        <v>635</v>
      </c>
      <c r="D166" s="117">
        <v>640</v>
      </c>
      <c r="E166" s="117">
        <v>543</v>
      </c>
      <c r="F166" s="117">
        <v>438</v>
      </c>
      <c r="G166" s="82">
        <v>475</v>
      </c>
      <c r="H166" s="117">
        <v>493</v>
      </c>
      <c r="J166" s="157">
        <f t="shared" si="109"/>
        <v>537.5</v>
      </c>
      <c r="K166" s="157">
        <f t="shared" si="110"/>
        <v>77.181064171639065</v>
      </c>
      <c r="L166" s="158">
        <f t="shared" si="111"/>
        <v>0.14359267752863081</v>
      </c>
      <c r="M166" s="205">
        <f>AVERAGE(L161:L165)</f>
        <v>0.1647182883097367</v>
      </c>
      <c r="N166" s="123">
        <f t="shared" si="112"/>
        <v>606</v>
      </c>
      <c r="O166" s="123">
        <f t="shared" si="113"/>
        <v>44.594469014292194</v>
      </c>
      <c r="P166" s="145">
        <f t="shared" si="114"/>
        <v>7.3588232696851802E-2</v>
      </c>
      <c r="Q166" s="97"/>
      <c r="R166" s="123">
        <f t="shared" si="115"/>
        <v>469</v>
      </c>
      <c r="S166" s="123">
        <f t="shared" si="116"/>
        <v>23.252240035460382</v>
      </c>
      <c r="T166" s="145">
        <f t="shared" si="117"/>
        <v>4.9578336962602096E-2</v>
      </c>
      <c r="V166" s="146">
        <f t="shared" si="118"/>
        <v>-2.0242914979756721E-3</v>
      </c>
      <c r="W166" s="129">
        <f t="shared" si="119"/>
        <v>493.5</v>
      </c>
      <c r="X166" s="130">
        <f t="shared" si="120"/>
        <v>0.5</v>
      </c>
      <c r="Y166" s="204">
        <f t="shared" si="121"/>
        <v>1.0131712259371835E-3</v>
      </c>
      <c r="AA166" s="333" t="str">
        <f>AA94</f>
        <v>Stability \w RSD:</v>
      </c>
      <c r="AB166" s="334">
        <f>(2*ABS(B166-AVERAGE(H166,B166))/AVERAGE(B166,H166))/L166</f>
        <v>1.4111739447649317E-2</v>
      </c>
    </row>
    <row r="167" spans="1:28" ht="14.4" x14ac:dyDescent="0.3">
      <c r="L167" s="43"/>
      <c r="M167" s="51"/>
      <c r="U167" s="284"/>
      <c r="V167" s="283"/>
      <c r="W167" s="284"/>
      <c r="X167" s="284"/>
      <c r="Y167" s="284"/>
      <c r="Z167" s="284"/>
      <c r="AA167" s="284"/>
    </row>
    <row r="168" spans="1:28" ht="14.4" x14ac:dyDescent="0.3">
      <c r="A168" s="81" t="str">
        <f>A97</f>
        <v>RMD</v>
      </c>
      <c r="B168" s="82" t="str">
        <f>B160</f>
        <v>F</v>
      </c>
      <c r="C168" s="82" t="str">
        <f t="shared" ref="C168:H168" si="122">C160</f>
        <v>B</v>
      </c>
      <c r="D168" s="82" t="str">
        <f t="shared" si="122"/>
        <v>A</v>
      </c>
      <c r="E168" s="82" t="str">
        <f t="shared" si="122"/>
        <v>G</v>
      </c>
      <c r="F168" s="82" t="str">
        <f t="shared" si="122"/>
        <v>D</v>
      </c>
      <c r="G168" s="82" t="str">
        <f t="shared" si="122"/>
        <v>E</v>
      </c>
      <c r="H168" s="82" t="str">
        <f t="shared" si="122"/>
        <v>F - Rearrival</v>
      </c>
      <c r="J168" s="81" t="s">
        <v>28</v>
      </c>
      <c r="K168" s="81" t="str">
        <f>C160</f>
        <v>B</v>
      </c>
      <c r="L168" s="81" t="str">
        <f t="shared" ref="L168:M168" si="123">D160</f>
        <v>A</v>
      </c>
      <c r="M168" s="81" t="str">
        <f t="shared" si="123"/>
        <v>G</v>
      </c>
      <c r="O168" s="81" t="s">
        <v>29</v>
      </c>
      <c r="P168" s="81" t="str">
        <f>B160</f>
        <v>F</v>
      </c>
      <c r="Q168" s="81" t="str">
        <f>F160</f>
        <v>D</v>
      </c>
      <c r="R168" s="81" t="str">
        <f>G160</f>
        <v>E</v>
      </c>
      <c r="S168" s="15"/>
      <c r="U168" s="284"/>
      <c r="V168" s="284"/>
      <c r="W168" s="284"/>
      <c r="X168" s="283"/>
      <c r="Y168" s="336"/>
      <c r="Z168" s="284"/>
      <c r="AA168" s="284"/>
    </row>
    <row r="169" spans="1:28" ht="14.4" x14ac:dyDescent="0.3">
      <c r="A169" s="82" t="str">
        <f t="shared" ref="A169:A174" si="124">A161</f>
        <v>PA</v>
      </c>
      <c r="B169" s="83">
        <f t="shared" ref="B169:H174" si="125">B161/AVERAGE($B161:$G161)-1</f>
        <v>2.4911032028469782E-2</v>
      </c>
      <c r="C169" s="83">
        <f t="shared" si="125"/>
        <v>0.23309608540925253</v>
      </c>
      <c r="D169" s="83">
        <f t="shared" si="125"/>
        <v>0.22775800711743766</v>
      </c>
      <c r="E169" s="83">
        <f t="shared" si="125"/>
        <v>-3.380782918149472E-2</v>
      </c>
      <c r="F169" s="83">
        <f t="shared" si="125"/>
        <v>-0.23131672597864772</v>
      </c>
      <c r="G169" s="83">
        <f t="shared" si="125"/>
        <v>-0.22064056939501786</v>
      </c>
      <c r="H169" s="83">
        <f t="shared" si="125"/>
        <v>-0.20996441281138789</v>
      </c>
      <c r="I169" s="60"/>
      <c r="J169" s="82" t="str">
        <f t="shared" ref="J169:J174" si="126">A169</f>
        <v>PA</v>
      </c>
      <c r="K169" s="83">
        <f>C161/AVERAGE($C161:$E161)-1</f>
        <v>7.9439252336448662E-2</v>
      </c>
      <c r="L169" s="83">
        <f>D161/AVERAGE($C161:$E161)-1</f>
        <v>7.4766355140186924E-2</v>
      </c>
      <c r="M169" s="83">
        <f>E161/AVERAGE($C161:$E161)-1</f>
        <v>-0.15420560747663548</v>
      </c>
      <c r="O169" s="82" t="str">
        <f t="shared" ref="O169:O174" si="127">A169</f>
        <v>PA</v>
      </c>
      <c r="P169" s="83">
        <f t="shared" ref="P169:P174" si="128">$B161/AVERAGE($B161,$F161,$G161)-1</f>
        <v>0.19502074688796678</v>
      </c>
      <c r="Q169" s="83">
        <f t="shared" ref="Q169:Q174" si="129">$F161/AVERAGE($B161,$F161,$G161)-1</f>
        <v>-0.10373443983402486</v>
      </c>
      <c r="R169" s="83">
        <f t="shared" ref="R169:R174" si="130">$G161/AVERAGE($B161,$F161,$G161)-1</f>
        <v>-9.1286307053941806E-2</v>
      </c>
      <c r="S169" s="60"/>
      <c r="U169" s="284"/>
      <c r="V169" s="284"/>
      <c r="W169" s="284"/>
      <c r="X169" s="283"/>
      <c r="Y169" s="336"/>
      <c r="Z169" s="284"/>
      <c r="AA169" s="335"/>
      <c r="AB169" s="320"/>
    </row>
    <row r="170" spans="1:28" ht="14.4" x14ac:dyDescent="0.3">
      <c r="A170" s="82" t="str">
        <f t="shared" si="124"/>
        <v>PE</v>
      </c>
      <c r="B170" s="83">
        <f t="shared" si="125"/>
        <v>-0.20265780730897009</v>
      </c>
      <c r="C170" s="83">
        <f t="shared" si="125"/>
        <v>3.6544850498338999E-2</v>
      </c>
      <c r="D170" s="83">
        <f t="shared" si="125"/>
        <v>7.6411960132890311E-2</v>
      </c>
      <c r="E170" s="83">
        <f t="shared" si="125"/>
        <v>-2.3255813953488302E-2</v>
      </c>
      <c r="F170" s="83">
        <f t="shared" si="125"/>
        <v>0.15614617940199338</v>
      </c>
      <c r="G170" s="83">
        <f t="shared" si="125"/>
        <v>-4.3189368770764069E-2</v>
      </c>
      <c r="H170" s="83">
        <f t="shared" si="125"/>
        <v>1.6611295681063121E-2</v>
      </c>
      <c r="I170" s="60"/>
      <c r="J170" s="82" t="str">
        <f t="shared" si="126"/>
        <v>PE</v>
      </c>
      <c r="K170" s="83">
        <f>C162/AVERAGE($C162:$E162)-1</f>
        <v>6.4516129032259339E-3</v>
      </c>
      <c r="L170" s="83">
        <f t="shared" ref="L170:M174" si="131">D162/AVERAGE($C162:$E162)-1</f>
        <v>4.5161290322580649E-2</v>
      </c>
      <c r="M170" s="83">
        <f t="shared" si="131"/>
        <v>-5.1612903225806361E-2</v>
      </c>
      <c r="O170" s="82" t="str">
        <f t="shared" si="127"/>
        <v>PE</v>
      </c>
      <c r="P170" s="83">
        <f t="shared" si="128"/>
        <v>-0.17808219178082185</v>
      </c>
      <c r="Q170" s="83">
        <f t="shared" si="129"/>
        <v>0.19178082191780832</v>
      </c>
      <c r="R170" s="83">
        <f t="shared" si="130"/>
        <v>-1.3698630136986245E-2</v>
      </c>
      <c r="S170" s="60"/>
      <c r="U170" s="284"/>
      <c r="V170" s="284"/>
      <c r="W170" s="284"/>
      <c r="X170" s="283"/>
      <c r="Y170" s="336"/>
      <c r="Z170" s="284"/>
      <c r="AA170" s="284"/>
    </row>
    <row r="171" spans="1:28" ht="14.4" x14ac:dyDescent="0.3">
      <c r="A171" s="82" t="str">
        <f t="shared" si="124"/>
        <v>PS</v>
      </c>
      <c r="B171" s="83">
        <f t="shared" si="125"/>
        <v>-0.12138728323699421</v>
      </c>
      <c r="C171" s="83">
        <f t="shared" si="125"/>
        <v>0.26011560693641611</v>
      </c>
      <c r="D171" s="83">
        <f t="shared" si="125"/>
        <v>0.23699421965317913</v>
      </c>
      <c r="E171" s="83">
        <f t="shared" si="125"/>
        <v>0.20231213872832376</v>
      </c>
      <c r="F171" s="83">
        <f t="shared" si="125"/>
        <v>-0.45664739884393069</v>
      </c>
      <c r="G171" s="83">
        <f t="shared" si="125"/>
        <v>-0.12138728323699421</v>
      </c>
      <c r="H171" s="83">
        <f t="shared" si="125"/>
        <v>-0.20231213872832365</v>
      </c>
      <c r="I171" s="60"/>
      <c r="J171" s="82" t="str">
        <f t="shared" si="126"/>
        <v>PS</v>
      </c>
      <c r="K171" s="83">
        <f>C163/AVERAGE($C163:$E163)-1</f>
        <v>2.1874999999999867E-2</v>
      </c>
      <c r="L171" s="83">
        <f t="shared" si="131"/>
        <v>3.1250000000000444E-3</v>
      </c>
      <c r="M171" s="83">
        <f t="shared" si="131"/>
        <v>-2.5000000000000022E-2</v>
      </c>
      <c r="O171" s="82" t="str">
        <f t="shared" si="127"/>
        <v>PS</v>
      </c>
      <c r="P171" s="83">
        <f t="shared" si="128"/>
        <v>0.14572864321608048</v>
      </c>
      <c r="Q171" s="83">
        <f t="shared" si="129"/>
        <v>-0.29145728643216073</v>
      </c>
      <c r="R171" s="83">
        <f t="shared" si="130"/>
        <v>0.14572864321608048</v>
      </c>
      <c r="S171" s="60"/>
      <c r="U171" s="284"/>
      <c r="V171" s="284"/>
      <c r="W171" s="284"/>
      <c r="X171" s="284"/>
      <c r="Y171" s="284"/>
      <c r="Z171" s="284"/>
      <c r="AA171" s="284"/>
    </row>
    <row r="172" spans="1:28" ht="14.4" x14ac:dyDescent="0.3">
      <c r="A172" s="82" t="str">
        <f t="shared" si="124"/>
        <v>PP</v>
      </c>
      <c r="B172" s="83">
        <f t="shared" si="125"/>
        <v>-0.11013215859030834</v>
      </c>
      <c r="C172" s="83">
        <f t="shared" si="125"/>
        <v>0.1013215859030836</v>
      </c>
      <c r="D172" s="83">
        <f t="shared" si="125"/>
        <v>0.11894273127753308</v>
      </c>
      <c r="E172" s="83">
        <f t="shared" si="125"/>
        <v>2.2026431718061623E-2</v>
      </c>
      <c r="F172" s="83">
        <f t="shared" si="125"/>
        <v>-0.19823788546255505</v>
      </c>
      <c r="G172" s="83">
        <f t="shared" si="125"/>
        <v>6.6079295154185091E-2</v>
      </c>
      <c r="H172" s="83">
        <f t="shared" si="125"/>
        <v>0.11013215859030834</v>
      </c>
      <c r="I172" s="60"/>
      <c r="J172" s="82" t="str">
        <f t="shared" si="126"/>
        <v>PP</v>
      </c>
      <c r="K172" s="83">
        <f>C164/AVERAGE($C164:$E164)-1</f>
        <v>1.9021739130434812E-2</v>
      </c>
      <c r="L172" s="83">
        <f t="shared" si="131"/>
        <v>3.5326086956521729E-2</v>
      </c>
      <c r="M172" s="83">
        <f t="shared" si="131"/>
        <v>-5.4347826086956541E-2</v>
      </c>
      <c r="O172" s="82" t="str">
        <f t="shared" si="127"/>
        <v>PP</v>
      </c>
      <c r="P172" s="83">
        <f t="shared" si="128"/>
        <v>-3.1948881789137351E-2</v>
      </c>
      <c r="Q172" s="83">
        <f t="shared" si="129"/>
        <v>-0.12779552715654952</v>
      </c>
      <c r="R172" s="83">
        <f t="shared" si="130"/>
        <v>0.15974440894568698</v>
      </c>
      <c r="S172" s="60"/>
      <c r="T172" s="37"/>
    </row>
    <row r="173" spans="1:28" ht="14.4" x14ac:dyDescent="0.3">
      <c r="A173" s="82" t="str">
        <f t="shared" si="124"/>
        <v>PET</v>
      </c>
      <c r="B173" s="83">
        <f t="shared" si="125"/>
        <v>-0.15000000000000002</v>
      </c>
      <c r="C173" s="83">
        <f t="shared" si="125"/>
        <v>0.17999999999999994</v>
      </c>
      <c r="D173" s="83">
        <f t="shared" si="125"/>
        <v>0.21999999999999997</v>
      </c>
      <c r="E173" s="83">
        <f t="shared" si="125"/>
        <v>-6.9999999999999951E-2</v>
      </c>
      <c r="F173" s="83">
        <f t="shared" si="125"/>
        <v>-2.0000000000000018E-2</v>
      </c>
      <c r="G173" s="83">
        <f t="shared" si="125"/>
        <v>-0.16000000000000003</v>
      </c>
      <c r="H173" s="83">
        <f t="shared" si="125"/>
        <v>-1.0000000000000009E-2</v>
      </c>
      <c r="I173" s="60"/>
      <c r="J173" s="82" t="str">
        <f t="shared" si="126"/>
        <v>PET</v>
      </c>
      <c r="K173" s="83">
        <f>C165/AVERAGE($C165:$E165)-1</f>
        <v>6.3063063063063085E-2</v>
      </c>
      <c r="L173" s="83">
        <f t="shared" si="131"/>
        <v>9.9099099099099197E-2</v>
      </c>
      <c r="M173" s="83">
        <f t="shared" si="131"/>
        <v>-0.16216216216216217</v>
      </c>
      <c r="O173" s="82" t="str">
        <f t="shared" si="127"/>
        <v>PET</v>
      </c>
      <c r="P173" s="83">
        <f t="shared" si="128"/>
        <v>-4.49438202247191E-2</v>
      </c>
      <c r="Q173" s="83">
        <f t="shared" si="129"/>
        <v>0.101123595505618</v>
      </c>
      <c r="R173" s="83">
        <f t="shared" si="130"/>
        <v>-5.6179775280898903E-2</v>
      </c>
      <c r="S173" s="60"/>
      <c r="T173" s="41"/>
    </row>
    <row r="174" spans="1:28" ht="14.4" x14ac:dyDescent="0.3">
      <c r="A174" s="82" t="str">
        <f t="shared" si="124"/>
        <v>Total</v>
      </c>
      <c r="B174" s="83">
        <f t="shared" si="125"/>
        <v>-8.0930232558139581E-2</v>
      </c>
      <c r="C174" s="83">
        <f t="shared" si="125"/>
        <v>0.18139534883720931</v>
      </c>
      <c r="D174" s="83">
        <f t="shared" si="125"/>
        <v>0.19069767441860463</v>
      </c>
      <c r="E174" s="83">
        <f t="shared" si="125"/>
        <v>1.0232558139534831E-2</v>
      </c>
      <c r="F174" s="83">
        <f t="shared" si="125"/>
        <v>-0.18511627906976746</v>
      </c>
      <c r="G174" s="83">
        <f t="shared" si="125"/>
        <v>-0.11627906976744184</v>
      </c>
      <c r="H174" s="83">
        <f t="shared" si="125"/>
        <v>-8.2790697674418601E-2</v>
      </c>
      <c r="I174" s="60"/>
      <c r="J174" s="82" t="str">
        <f t="shared" si="126"/>
        <v>Total</v>
      </c>
      <c r="K174" s="83">
        <f>C166/AVERAGE($C166:$E166)-1</f>
        <v>4.7854785478547823E-2</v>
      </c>
      <c r="L174" s="83">
        <f t="shared" si="131"/>
        <v>5.6105610561056007E-2</v>
      </c>
      <c r="M174" s="83">
        <f t="shared" si="131"/>
        <v>-0.10396039603960394</v>
      </c>
      <c r="O174" s="82" t="str">
        <f t="shared" si="127"/>
        <v>Total</v>
      </c>
      <c r="P174" s="83">
        <f t="shared" si="128"/>
        <v>5.3304904051172608E-2</v>
      </c>
      <c r="Q174" s="83">
        <f t="shared" si="129"/>
        <v>-6.6098081023454158E-2</v>
      </c>
      <c r="R174" s="83">
        <f t="shared" si="130"/>
        <v>1.279317697228155E-2</v>
      </c>
      <c r="S174" s="60"/>
      <c r="T174" s="41"/>
    </row>
    <row r="175" spans="1:28" ht="14.4" x14ac:dyDescent="0.3">
      <c r="E175" s="15"/>
      <c r="G175" s="60"/>
      <c r="H175" s="60"/>
      <c r="I175" s="15"/>
      <c r="M175" s="60"/>
      <c r="N175" s="41"/>
      <c r="O175" s="41"/>
      <c r="P175" s="42"/>
      <c r="R175" s="41"/>
      <c r="S175" s="41"/>
      <c r="T175" s="42"/>
      <c r="U175" s="25"/>
    </row>
    <row r="176" spans="1:28" ht="14.4" x14ac:dyDescent="0.3">
      <c r="A176" s="15"/>
      <c r="B176" s="15"/>
      <c r="C176" s="15"/>
      <c r="D176" s="15"/>
      <c r="E176" s="15"/>
      <c r="G176" s="60"/>
      <c r="H176" s="60"/>
      <c r="I176" s="60"/>
      <c r="K176" s="60"/>
      <c r="L176" s="60"/>
      <c r="M176" s="60"/>
      <c r="N176" s="41"/>
      <c r="P176" s="60"/>
      <c r="Q176" s="60"/>
      <c r="R176" s="60"/>
      <c r="S176" s="41"/>
      <c r="T176" s="42"/>
      <c r="U176" s="25"/>
    </row>
    <row r="177" spans="1:21" ht="14.4" x14ac:dyDescent="0.3">
      <c r="C177" s="15"/>
      <c r="D177" s="15"/>
      <c r="E177" s="15"/>
      <c r="F177" s="15"/>
      <c r="G177" s="15"/>
      <c r="H177" s="15"/>
      <c r="N177" s="41"/>
      <c r="O177" s="41"/>
      <c r="P177" s="42"/>
      <c r="R177" s="41"/>
      <c r="S177" s="41"/>
      <c r="T177" s="42"/>
      <c r="U177" s="25"/>
    </row>
    <row r="178" spans="1:21" ht="14.4" x14ac:dyDescent="0.3">
      <c r="A178" s="15"/>
      <c r="B178" s="203"/>
      <c r="C178" s="203"/>
      <c r="D178" s="203"/>
      <c r="E178" s="203"/>
      <c r="F178" s="203"/>
      <c r="G178" s="203"/>
      <c r="H178" s="203"/>
      <c r="N178" s="41"/>
      <c r="O178" s="41"/>
      <c r="P178" s="42"/>
      <c r="R178" s="41"/>
      <c r="S178" s="41"/>
      <c r="T178" s="42"/>
      <c r="U178" s="25"/>
    </row>
    <row r="179" spans="1:21" ht="14.4" x14ac:dyDescent="0.3">
      <c r="A179" s="32" t="s">
        <v>133</v>
      </c>
      <c r="B179" s="203" t="str">
        <f>B160</f>
        <v>F</v>
      </c>
      <c r="C179" s="203" t="str">
        <f t="shared" ref="C179:H179" si="132">C160</f>
        <v>B</v>
      </c>
      <c r="D179" s="203" t="str">
        <f t="shared" si="132"/>
        <v>A</v>
      </c>
      <c r="E179" s="203" t="str">
        <f t="shared" si="132"/>
        <v>G</v>
      </c>
      <c r="F179" s="203" t="str">
        <f t="shared" si="132"/>
        <v>D</v>
      </c>
      <c r="G179" s="203" t="str">
        <f t="shared" si="132"/>
        <v>E</v>
      </c>
      <c r="H179" s="203" t="str">
        <f t="shared" si="132"/>
        <v>F - Rearrival</v>
      </c>
      <c r="N179" s="41"/>
      <c r="O179" s="41"/>
      <c r="P179" s="42"/>
      <c r="R179" s="41"/>
      <c r="S179" s="41"/>
      <c r="T179" s="42"/>
      <c r="U179" s="25"/>
    </row>
    <row r="180" spans="1:21" ht="14.4" x14ac:dyDescent="0.3">
      <c r="A180" t="s">
        <v>11</v>
      </c>
      <c r="B180" s="62">
        <f t="shared" ref="B180:H184" si="133">AVERAGE(B130,B161)</f>
        <v>129.5</v>
      </c>
      <c r="C180" s="62">
        <f t="shared" si="133"/>
        <v>157.5</v>
      </c>
      <c r="D180" s="62">
        <f t="shared" si="133"/>
        <v>144</v>
      </c>
      <c r="E180" s="62">
        <f t="shared" si="133"/>
        <v>115.5</v>
      </c>
      <c r="F180" s="62">
        <f t="shared" si="133"/>
        <v>101</v>
      </c>
      <c r="G180" s="62">
        <f t="shared" si="133"/>
        <v>94</v>
      </c>
      <c r="H180" s="62">
        <f t="shared" si="133"/>
        <v>98.5</v>
      </c>
      <c r="N180" s="41"/>
      <c r="O180" s="41"/>
      <c r="P180" s="42"/>
      <c r="R180" s="41"/>
      <c r="S180" s="41"/>
      <c r="T180" s="42"/>
      <c r="U180" s="25"/>
    </row>
    <row r="181" spans="1:21" ht="14.4" x14ac:dyDescent="0.3">
      <c r="A181" t="s">
        <v>12</v>
      </c>
      <c r="B181" s="62">
        <f t="shared" si="133"/>
        <v>41.5</v>
      </c>
      <c r="C181" s="62">
        <f t="shared" si="133"/>
        <v>52</v>
      </c>
      <c r="D181" s="62">
        <f t="shared" si="133"/>
        <v>44</v>
      </c>
      <c r="E181" s="62">
        <f t="shared" si="133"/>
        <v>46</v>
      </c>
      <c r="F181" s="62">
        <f t="shared" si="133"/>
        <v>49.5</v>
      </c>
      <c r="G181" s="62">
        <f t="shared" si="133"/>
        <v>35.5</v>
      </c>
      <c r="H181" s="62">
        <f t="shared" si="133"/>
        <v>44</v>
      </c>
      <c r="N181" s="41"/>
      <c r="O181" s="41"/>
      <c r="P181" s="42"/>
      <c r="R181" s="41"/>
      <c r="S181" s="41"/>
      <c r="T181" s="42"/>
      <c r="U181" s="25"/>
    </row>
    <row r="182" spans="1:21" ht="14.4" x14ac:dyDescent="0.3">
      <c r="A182" t="s">
        <v>13</v>
      </c>
      <c r="B182" s="62">
        <f t="shared" si="133"/>
        <v>54.5</v>
      </c>
      <c r="C182" s="62">
        <f t="shared" si="133"/>
        <v>79.5</v>
      </c>
      <c r="D182" s="62">
        <f t="shared" si="133"/>
        <v>67.5</v>
      </c>
      <c r="E182" s="62">
        <f t="shared" si="133"/>
        <v>74.5</v>
      </c>
      <c r="F182" s="62">
        <f t="shared" si="133"/>
        <v>33.5</v>
      </c>
      <c r="G182" s="62">
        <f t="shared" si="133"/>
        <v>47</v>
      </c>
      <c r="H182" s="62">
        <f t="shared" si="133"/>
        <v>47.5</v>
      </c>
      <c r="O182" s="243"/>
      <c r="P182" s="42"/>
      <c r="R182" s="41"/>
      <c r="S182" s="41"/>
      <c r="T182" s="42"/>
      <c r="U182" s="25"/>
    </row>
    <row r="183" spans="1:21" ht="14.4" x14ac:dyDescent="0.3">
      <c r="A183" t="s">
        <v>14</v>
      </c>
      <c r="B183" s="62">
        <f t="shared" si="133"/>
        <v>93.5</v>
      </c>
      <c r="C183" s="62">
        <f t="shared" si="133"/>
        <v>108</v>
      </c>
      <c r="D183" s="62">
        <f t="shared" si="133"/>
        <v>95</v>
      </c>
      <c r="E183" s="62">
        <f t="shared" si="133"/>
        <v>93.5</v>
      </c>
      <c r="F183" s="62">
        <f t="shared" si="133"/>
        <v>77</v>
      </c>
      <c r="G183" s="62">
        <f t="shared" si="133"/>
        <v>89.5</v>
      </c>
      <c r="H183" s="62">
        <f t="shared" si="133"/>
        <v>99</v>
      </c>
      <c r="P183" s="42"/>
      <c r="R183" s="41"/>
      <c r="S183" s="41"/>
      <c r="T183" s="42"/>
      <c r="U183" s="25"/>
    </row>
    <row r="184" spans="1:21" ht="14.4" x14ac:dyDescent="0.3">
      <c r="A184" t="s">
        <v>15</v>
      </c>
      <c r="B184" s="62">
        <f t="shared" si="133"/>
        <v>59</v>
      </c>
      <c r="C184" s="62">
        <f t="shared" si="133"/>
        <v>74.5</v>
      </c>
      <c r="D184" s="62">
        <f t="shared" si="133"/>
        <v>73</v>
      </c>
      <c r="E184" s="62">
        <f t="shared" si="133"/>
        <v>54.5</v>
      </c>
      <c r="F184" s="62">
        <f t="shared" si="133"/>
        <v>60.5</v>
      </c>
      <c r="G184" s="62">
        <f t="shared" si="133"/>
        <v>52</v>
      </c>
      <c r="H184" s="62">
        <f t="shared" si="133"/>
        <v>60.5</v>
      </c>
      <c r="Q184" s="152"/>
      <c r="S184" s="41"/>
      <c r="T184" s="42"/>
      <c r="U184" s="25"/>
    </row>
    <row r="185" spans="1:21" ht="14.4" x14ac:dyDescent="0.3">
      <c r="A185" s="62" t="s">
        <v>17</v>
      </c>
      <c r="B185" s="62">
        <f t="shared" ref="B185:H185" si="134">SUM(B180:B184)</f>
        <v>378</v>
      </c>
      <c r="C185" s="62">
        <f t="shared" si="134"/>
        <v>471.5</v>
      </c>
      <c r="D185" s="62">
        <f t="shared" si="134"/>
        <v>423.5</v>
      </c>
      <c r="E185" s="62">
        <f t="shared" si="134"/>
        <v>384</v>
      </c>
      <c r="F185" s="62">
        <f t="shared" si="134"/>
        <v>321.5</v>
      </c>
      <c r="G185" s="62">
        <f t="shared" si="134"/>
        <v>318</v>
      </c>
      <c r="H185" s="62">
        <f t="shared" si="134"/>
        <v>349.5</v>
      </c>
      <c r="N185" s="41"/>
      <c r="O185" s="41"/>
      <c r="P185" s="42"/>
      <c r="R185" s="41"/>
      <c r="S185" s="41"/>
      <c r="T185" s="42"/>
      <c r="U185" s="25"/>
    </row>
    <row r="186" spans="1:21" ht="14.4" x14ac:dyDescent="0.3">
      <c r="B186" s="202"/>
      <c r="C186" s="202"/>
      <c r="D186" s="202"/>
      <c r="E186" s="202"/>
      <c r="F186" s="202"/>
      <c r="G186" s="202"/>
      <c r="H186" s="202"/>
      <c r="N186" s="41"/>
      <c r="O186" s="41"/>
      <c r="P186" s="42"/>
      <c r="R186" s="41"/>
      <c r="S186" s="41"/>
      <c r="T186" s="42"/>
      <c r="U186" s="25"/>
    </row>
    <row r="187" spans="1:21" ht="14.4" x14ac:dyDescent="0.3">
      <c r="A187" s="15" t="str">
        <f>A97</f>
        <v>RMD</v>
      </c>
      <c r="B187" t="str">
        <f>B179</f>
        <v>F</v>
      </c>
      <c r="C187" t="str">
        <f t="shared" ref="C187:H187" si="135">C179</f>
        <v>B</v>
      </c>
      <c r="D187" t="str">
        <f t="shared" si="135"/>
        <v>A</v>
      </c>
      <c r="E187" t="str">
        <f t="shared" si="135"/>
        <v>G</v>
      </c>
      <c r="F187" t="str">
        <f t="shared" si="135"/>
        <v>D</v>
      </c>
      <c r="G187" t="str">
        <f t="shared" si="135"/>
        <v>E</v>
      </c>
      <c r="H187" t="str">
        <f t="shared" si="135"/>
        <v>F - Rearrival</v>
      </c>
      <c r="N187" s="41"/>
      <c r="O187" s="41"/>
      <c r="P187" s="42"/>
      <c r="R187" s="41"/>
      <c r="S187" s="41"/>
      <c r="T187" s="42"/>
      <c r="U187" s="25"/>
    </row>
    <row r="188" spans="1:21" ht="14.4" x14ac:dyDescent="0.3">
      <c r="A188" t="str">
        <f t="shared" ref="A188:A193" si="136">A180</f>
        <v>PA</v>
      </c>
      <c r="B188" s="60">
        <f t="shared" ref="B188:H188" si="137">B180/AVERAGE($B180:$G180)-1</f>
        <v>4.787592717464606E-2</v>
      </c>
      <c r="C188" s="60">
        <f t="shared" si="137"/>
        <v>0.27444369521240741</v>
      </c>
      <c r="D188" s="60">
        <f t="shared" si="137"/>
        <v>0.16520566419420102</v>
      </c>
      <c r="E188" s="60">
        <f t="shared" si="137"/>
        <v>-6.5407956844234616E-2</v>
      </c>
      <c r="F188" s="60">
        <f t="shared" si="137"/>
        <v>-0.18273769386378957</v>
      </c>
      <c r="G188" s="60">
        <f t="shared" si="137"/>
        <v>-0.23937963587322986</v>
      </c>
      <c r="H188" s="60">
        <f t="shared" si="137"/>
        <v>-0.2029669588671611</v>
      </c>
      <c r="N188" s="41"/>
      <c r="O188" s="41"/>
      <c r="P188" s="42"/>
      <c r="R188" s="41"/>
      <c r="S188" s="41"/>
      <c r="T188" s="42"/>
      <c r="U188" s="25"/>
    </row>
    <row r="189" spans="1:21" ht="14.4" x14ac:dyDescent="0.3">
      <c r="A189" t="str">
        <f t="shared" si="136"/>
        <v>PE</v>
      </c>
      <c r="B189" s="60">
        <f t="shared" ref="B189:H189" si="138">B181/AVERAGE($B181:$G181)-1</f>
        <v>-7.2625698324022325E-2</v>
      </c>
      <c r="C189" s="60">
        <f t="shared" si="138"/>
        <v>0.16201117318435765</v>
      </c>
      <c r="D189" s="60">
        <f t="shared" si="138"/>
        <v>-1.6759776536312887E-2</v>
      </c>
      <c r="E189" s="60">
        <f t="shared" si="138"/>
        <v>2.7932960893854775E-2</v>
      </c>
      <c r="F189" s="60">
        <f t="shared" si="138"/>
        <v>0.1061452513966481</v>
      </c>
      <c r="G189" s="60">
        <f t="shared" si="138"/>
        <v>-0.20670391061452509</v>
      </c>
      <c r="H189" s="60">
        <f t="shared" si="138"/>
        <v>-1.6759776536312887E-2</v>
      </c>
      <c r="N189" s="41"/>
      <c r="O189" s="41"/>
      <c r="P189" s="42"/>
      <c r="R189" s="41"/>
      <c r="S189" s="41"/>
      <c r="T189" s="42"/>
      <c r="U189" s="25"/>
    </row>
    <row r="190" spans="1:21" ht="14.4" x14ac:dyDescent="0.3">
      <c r="A190" t="str">
        <f t="shared" si="136"/>
        <v>PS</v>
      </c>
      <c r="B190" s="60">
        <f t="shared" ref="B190:H190" si="139">B182/AVERAGE($B182:$G182)-1</f>
        <v>-8.2748948106591835E-2</v>
      </c>
      <c r="C190" s="60">
        <f t="shared" si="139"/>
        <v>0.3380084151472651</v>
      </c>
      <c r="D190" s="60">
        <f t="shared" si="139"/>
        <v>0.13604488078541377</v>
      </c>
      <c r="E190" s="60">
        <f t="shared" si="139"/>
        <v>0.25385694249649382</v>
      </c>
      <c r="F190" s="60">
        <f t="shared" si="139"/>
        <v>-0.43618513323983166</v>
      </c>
      <c r="G190" s="60">
        <f t="shared" si="139"/>
        <v>-0.20897615708274897</v>
      </c>
      <c r="H190" s="60">
        <f t="shared" si="139"/>
        <v>-0.20056100981767178</v>
      </c>
      <c r="N190" s="41"/>
      <c r="O190" s="41"/>
      <c r="P190" s="42"/>
      <c r="R190" s="41"/>
      <c r="S190" s="41"/>
      <c r="T190" s="42"/>
      <c r="U190" s="25"/>
    </row>
    <row r="191" spans="1:21" ht="14.4" x14ac:dyDescent="0.3">
      <c r="A191" t="str">
        <f t="shared" si="136"/>
        <v>PP</v>
      </c>
      <c r="B191" s="60">
        <f t="shared" ref="B191:H191" si="140">B183/AVERAGE($B183:$G183)-1</f>
        <v>8.0862533692722671E-3</v>
      </c>
      <c r="C191" s="60">
        <f t="shared" si="140"/>
        <v>0.16442048517520225</v>
      </c>
      <c r="D191" s="60">
        <f t="shared" si="140"/>
        <v>2.4258760107816801E-2</v>
      </c>
      <c r="E191" s="60">
        <f t="shared" si="140"/>
        <v>8.0862533692722671E-3</v>
      </c>
      <c r="F191" s="60">
        <f t="shared" si="140"/>
        <v>-0.16981132075471694</v>
      </c>
      <c r="G191" s="60">
        <f t="shared" si="140"/>
        <v>-3.5040431266846306E-2</v>
      </c>
      <c r="H191" s="60">
        <f t="shared" si="140"/>
        <v>6.7385444743935263E-2</v>
      </c>
      <c r="N191" s="41"/>
      <c r="O191" s="41"/>
      <c r="P191" s="42"/>
      <c r="R191" s="41"/>
      <c r="S191" s="41"/>
      <c r="T191" s="42"/>
      <c r="U191" s="25"/>
    </row>
    <row r="192" spans="1:21" ht="14.4" x14ac:dyDescent="0.3">
      <c r="A192" t="str">
        <f t="shared" si="136"/>
        <v>PET</v>
      </c>
      <c r="B192" s="60">
        <f t="shared" ref="B192:H192" si="141">B184/AVERAGE($B184:$G184)-1</f>
        <v>-5.2208835341365445E-2</v>
      </c>
      <c r="C192" s="60">
        <f t="shared" si="141"/>
        <v>0.19678714859437751</v>
      </c>
      <c r="D192" s="60">
        <f t="shared" si="141"/>
        <v>0.17269076305220876</v>
      </c>
      <c r="E192" s="60">
        <f t="shared" si="141"/>
        <v>-0.12449799196787148</v>
      </c>
      <c r="F192" s="60">
        <f t="shared" si="141"/>
        <v>-2.8112449799196804E-2</v>
      </c>
      <c r="G192" s="60">
        <f t="shared" si="141"/>
        <v>-0.16465863453815266</v>
      </c>
      <c r="H192" s="60">
        <f t="shared" si="141"/>
        <v>-2.8112449799196804E-2</v>
      </c>
      <c r="N192" s="41"/>
      <c r="O192" s="41"/>
      <c r="P192" s="42"/>
      <c r="R192" s="41"/>
      <c r="S192" s="41"/>
      <c r="T192" s="42"/>
      <c r="U192" s="25"/>
    </row>
    <row r="193" spans="1:25" ht="14.4" x14ac:dyDescent="0.3">
      <c r="A193" t="str">
        <f t="shared" si="136"/>
        <v>Total</v>
      </c>
      <c r="B193" s="60">
        <f t="shared" ref="B193:H193" si="142">B185/AVERAGE($B185:$G185)-1</f>
        <v>-1.2410189418680551E-2</v>
      </c>
      <c r="C193" s="60">
        <f t="shared" si="142"/>
        <v>0.23187459177008485</v>
      </c>
      <c r="D193" s="60">
        <f t="shared" si="142"/>
        <v>0.1064663618549968</v>
      </c>
      <c r="E193" s="60">
        <f t="shared" si="142"/>
        <v>3.2658393207054548E-3</v>
      </c>
      <c r="F193" s="60">
        <f t="shared" si="142"/>
        <v>-0.16002612671456562</v>
      </c>
      <c r="G193" s="60">
        <f t="shared" si="142"/>
        <v>-0.16917047681254083</v>
      </c>
      <c r="H193" s="60">
        <f t="shared" si="142"/>
        <v>-8.6871325930764187E-2</v>
      </c>
      <c r="J193" s="60"/>
      <c r="K193" s="60"/>
      <c r="N193" s="41"/>
      <c r="O193" s="41"/>
      <c r="P193" s="42"/>
      <c r="R193" s="41"/>
      <c r="S193" s="41"/>
      <c r="T193" s="42"/>
      <c r="U193" s="25"/>
    </row>
    <row r="194" spans="1:25" ht="14.4" x14ac:dyDescent="0.3">
      <c r="F194" t="s">
        <v>33</v>
      </c>
      <c r="G194" s="60">
        <f>MIN(B188:H193)</f>
        <v>-0.43618513323983166</v>
      </c>
      <c r="H194" s="60">
        <f>MAX(B188:H193)</f>
        <v>0.3380084151472651</v>
      </c>
      <c r="N194" s="41"/>
      <c r="O194" s="41"/>
      <c r="P194" s="42"/>
      <c r="R194" s="41"/>
      <c r="S194" s="41"/>
      <c r="T194" s="42"/>
      <c r="U194" s="25"/>
      <c r="V194" s="26"/>
    </row>
    <row r="195" spans="1:25" ht="17.399999999999999" customHeight="1" x14ac:dyDescent="0.3">
      <c r="G195" s="25"/>
      <c r="H195" s="25"/>
      <c r="I195" s="16"/>
    </row>
    <row r="196" spans="1:25" ht="17.399999999999999" customHeight="1" x14ac:dyDescent="0.3">
      <c r="G196" s="25"/>
      <c r="H196" s="25"/>
      <c r="I196" s="16"/>
    </row>
    <row r="197" spans="1:25" ht="17.399999999999999" customHeight="1" x14ac:dyDescent="0.3">
      <c r="G197" s="25"/>
      <c r="H197" s="25"/>
      <c r="I197" s="16"/>
    </row>
    <row r="198" spans="1:25" ht="17.399999999999999" customHeight="1" x14ac:dyDescent="0.3">
      <c r="G198" s="25"/>
      <c r="H198" s="25"/>
      <c r="I198" s="16"/>
    </row>
    <row r="199" spans="1:25" ht="36.6" x14ac:dyDescent="0.7">
      <c r="A199" s="212" t="s">
        <v>132</v>
      </c>
    </row>
    <row r="200" spans="1:25" ht="15" customHeight="1" x14ac:dyDescent="0.3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</row>
    <row r="201" spans="1:25" ht="14.4" x14ac:dyDescent="0.3">
      <c r="A201" s="17" t="s">
        <v>40</v>
      </c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32" t="s">
        <v>41</v>
      </c>
      <c r="O201" s="31"/>
      <c r="P201" s="31"/>
      <c r="Q201" s="31"/>
      <c r="R201" s="31"/>
      <c r="S201" s="31"/>
      <c r="T201" s="31"/>
      <c r="U201" s="31"/>
      <c r="V201" s="31"/>
      <c r="W201" s="31"/>
    </row>
    <row r="202" spans="1:25" ht="14.4" x14ac:dyDescent="0.3">
      <c r="A202" s="78"/>
      <c r="B202" s="238" t="str">
        <f>Participants!B3</f>
        <v>B</v>
      </c>
      <c r="C202" s="238" t="str">
        <f>Participants!B5</f>
        <v>D</v>
      </c>
      <c r="D202" s="239" t="str">
        <f>Participants!B6</f>
        <v>E</v>
      </c>
      <c r="E202" s="238" t="str">
        <f>Participants!B7</f>
        <v>F</v>
      </c>
      <c r="F202" s="238" t="str">
        <f>Participants!B9</f>
        <v>G</v>
      </c>
      <c r="G202" s="238" t="str">
        <f>Participants!B10</f>
        <v>H</v>
      </c>
      <c r="H202" s="240" t="str">
        <f>Participants!B2</f>
        <v>A</v>
      </c>
      <c r="I202" s="17"/>
      <c r="J202" s="161" t="str">
        <f>E5</f>
        <v>AVERAGE</v>
      </c>
      <c r="K202" s="161" t="str">
        <f>F5</f>
        <v>STDEV</v>
      </c>
      <c r="L202" s="161" t="str">
        <f>G5</f>
        <v>RSD</v>
      </c>
      <c r="N202" s="31"/>
      <c r="O202" s="376" t="str">
        <f>B202</f>
        <v>B</v>
      </c>
      <c r="P202" s="376" t="str">
        <f t="shared" ref="P202:U202" si="143">C202</f>
        <v>D</v>
      </c>
      <c r="Q202" s="376" t="str">
        <f t="shared" si="143"/>
        <v>E</v>
      </c>
      <c r="R202" s="376" t="str">
        <f t="shared" si="143"/>
        <v>F</v>
      </c>
      <c r="S202" s="376" t="str">
        <f t="shared" si="143"/>
        <v>G</v>
      </c>
      <c r="T202" s="376" t="str">
        <f t="shared" si="143"/>
        <v>H</v>
      </c>
      <c r="U202" s="376" t="str">
        <f t="shared" si="143"/>
        <v>A</v>
      </c>
      <c r="W202" s="174" t="str">
        <f>E5</f>
        <v>AVERAGE</v>
      </c>
      <c r="X202" s="174" t="str">
        <f>F5</f>
        <v>STDEV</v>
      </c>
      <c r="Y202" s="174" t="str">
        <f>G5</f>
        <v>RSD</v>
      </c>
    </row>
    <row r="203" spans="1:25" ht="14.4" x14ac:dyDescent="0.3">
      <c r="A203" s="166" t="s">
        <v>11</v>
      </c>
      <c r="B203" s="78">
        <v>31</v>
      </c>
      <c r="C203" s="167">
        <v>41</v>
      </c>
      <c r="D203" s="167">
        <v>24</v>
      </c>
      <c r="E203" s="167">
        <v>3</v>
      </c>
      <c r="F203" s="167">
        <v>70</v>
      </c>
      <c r="G203" s="167">
        <v>13</v>
      </c>
      <c r="H203" s="168">
        <v>30</v>
      </c>
      <c r="I203" s="17"/>
      <c r="J203" s="162">
        <f>AVERAGE(B203:I203)</f>
        <v>30.285714285714285</v>
      </c>
      <c r="K203" s="162">
        <f t="shared" ref="K203:K208" si="144">_xlfn.STDEV.P(B203:H203)</f>
        <v>19.912051524601058</v>
      </c>
      <c r="L203" s="173">
        <f t="shared" ref="L203:L208" si="145">K203/J203</f>
        <v>0.65747339939720473</v>
      </c>
      <c r="M203" s="17"/>
      <c r="N203" s="31" t="s">
        <v>11</v>
      </c>
      <c r="O203" s="31">
        <v>24</v>
      </c>
      <c r="P203" s="31">
        <v>41</v>
      </c>
      <c r="Q203" s="31">
        <v>24</v>
      </c>
      <c r="R203" s="31">
        <v>3</v>
      </c>
      <c r="S203" s="31">
        <v>45</v>
      </c>
      <c r="T203" s="31">
        <v>13</v>
      </c>
      <c r="U203" s="31">
        <v>22</v>
      </c>
      <c r="W203" s="80">
        <f t="shared" ref="W203:W208" si="146">AVERAGE(O203:U203)</f>
        <v>24.571428571428573</v>
      </c>
      <c r="X203" s="80">
        <f t="shared" ref="X203:X208" si="147">_xlfn.STDEV.P(O203:U203)</f>
        <v>13.594716860994652</v>
      </c>
      <c r="Y203" s="175">
        <f t="shared" ref="Y203:Y208" si="148">X203/W203</f>
        <v>0.55327336062187538</v>
      </c>
    </row>
    <row r="204" spans="1:25" ht="14.4" x14ac:dyDescent="0.3">
      <c r="A204" s="166" t="s">
        <v>12</v>
      </c>
      <c r="B204" s="166">
        <v>81</v>
      </c>
      <c r="C204" s="17">
        <v>33</v>
      </c>
      <c r="D204" s="17">
        <v>30</v>
      </c>
      <c r="E204" s="17">
        <v>12</v>
      </c>
      <c r="F204" s="17">
        <v>132</v>
      </c>
      <c r="G204" s="17">
        <v>4</v>
      </c>
      <c r="H204" s="169">
        <v>97</v>
      </c>
      <c r="I204" s="17"/>
      <c r="J204" s="162">
        <f>AVERAGE(B204:I204)</f>
        <v>55.571428571428569</v>
      </c>
      <c r="K204" s="162">
        <f t="shared" si="144"/>
        <v>44.602553235235767</v>
      </c>
      <c r="L204" s="173">
        <f t="shared" si="145"/>
        <v>0.80261663919447401</v>
      </c>
      <c r="M204" s="17"/>
      <c r="N204" s="31" t="s">
        <v>12</v>
      </c>
      <c r="O204" s="31">
        <v>64</v>
      </c>
      <c r="P204" s="31">
        <v>33</v>
      </c>
      <c r="Q204" s="31">
        <v>30</v>
      </c>
      <c r="R204" s="31">
        <v>12</v>
      </c>
      <c r="S204" s="31">
        <v>82</v>
      </c>
      <c r="T204" s="31">
        <v>4</v>
      </c>
      <c r="U204" s="31">
        <v>63</v>
      </c>
      <c r="W204" s="80">
        <f t="shared" si="146"/>
        <v>41.142857142857146</v>
      </c>
      <c r="X204" s="80">
        <f t="shared" si="147"/>
        <v>26.962559074329995</v>
      </c>
      <c r="Y204" s="175">
        <f t="shared" si="148"/>
        <v>0.6553399775010762</v>
      </c>
    </row>
    <row r="205" spans="1:25" ht="14.4" x14ac:dyDescent="0.3">
      <c r="A205" s="166" t="s">
        <v>13</v>
      </c>
      <c r="B205" s="166">
        <v>91</v>
      </c>
      <c r="C205" s="17">
        <v>48</v>
      </c>
      <c r="D205" s="17">
        <v>23</v>
      </c>
      <c r="E205" s="17">
        <v>19</v>
      </c>
      <c r="F205" s="17">
        <v>178</v>
      </c>
      <c r="G205" s="17">
        <v>15</v>
      </c>
      <c r="H205" s="169">
        <v>103</v>
      </c>
      <c r="I205" s="17"/>
      <c r="J205" s="162">
        <f>AVERAGE(B205:I205)</f>
        <v>68.142857142857139</v>
      </c>
      <c r="K205" s="162">
        <f t="shared" si="144"/>
        <v>55.406107377200556</v>
      </c>
      <c r="L205" s="173">
        <f t="shared" si="145"/>
        <v>0.81308752964445263</v>
      </c>
      <c r="M205" s="17"/>
      <c r="N205" s="31" t="s">
        <v>13</v>
      </c>
      <c r="O205" s="31">
        <v>52</v>
      </c>
      <c r="P205" s="31">
        <v>48</v>
      </c>
      <c r="Q205" s="31">
        <v>23</v>
      </c>
      <c r="R205" s="31">
        <v>19</v>
      </c>
      <c r="S205" s="31">
        <v>68</v>
      </c>
      <c r="T205" s="31">
        <v>15</v>
      </c>
      <c r="U205" s="31">
        <v>51</v>
      </c>
      <c r="W205" s="80">
        <f t="shared" si="146"/>
        <v>39.428571428571431</v>
      </c>
      <c r="X205" s="80">
        <f t="shared" si="147"/>
        <v>18.768188457045706</v>
      </c>
      <c r="Y205" s="175">
        <f t="shared" si="148"/>
        <v>0.47600477970768096</v>
      </c>
    </row>
    <row r="206" spans="1:25" ht="14.4" x14ac:dyDescent="0.3">
      <c r="A206" s="166" t="s">
        <v>14</v>
      </c>
      <c r="B206" s="166">
        <v>134</v>
      </c>
      <c r="C206" s="17">
        <v>63</v>
      </c>
      <c r="D206" s="17">
        <v>50</v>
      </c>
      <c r="E206" s="17">
        <v>56</v>
      </c>
      <c r="F206" s="17">
        <v>244</v>
      </c>
      <c r="G206" s="17">
        <v>6</v>
      </c>
      <c r="H206" s="169">
        <v>124</v>
      </c>
      <c r="I206" s="17"/>
      <c r="J206" s="162">
        <f>AVERAGE(B206:I206)</f>
        <v>96.714285714285708</v>
      </c>
      <c r="K206" s="162">
        <f t="shared" si="144"/>
        <v>72.735753216134142</v>
      </c>
      <c r="L206" s="173">
        <f t="shared" si="145"/>
        <v>0.75206834935441513</v>
      </c>
      <c r="M206" s="17"/>
      <c r="N206" s="31" t="s">
        <v>14</v>
      </c>
      <c r="O206" s="31">
        <v>95</v>
      </c>
      <c r="P206" s="31">
        <v>63</v>
      </c>
      <c r="Q206" s="31">
        <v>50</v>
      </c>
      <c r="R206" s="31">
        <v>56</v>
      </c>
      <c r="S206" s="31">
        <v>120</v>
      </c>
      <c r="T206" s="31">
        <v>6</v>
      </c>
      <c r="U206" s="31">
        <v>68</v>
      </c>
      <c r="W206" s="80">
        <f t="shared" si="146"/>
        <v>65.428571428571431</v>
      </c>
      <c r="X206" s="80">
        <f t="shared" si="147"/>
        <v>33.217280970935008</v>
      </c>
      <c r="Y206" s="175">
        <f t="shared" si="148"/>
        <v>0.50768770042913769</v>
      </c>
    </row>
    <row r="207" spans="1:25" ht="14.4" x14ac:dyDescent="0.3">
      <c r="A207" s="166" t="s">
        <v>15</v>
      </c>
      <c r="B207" s="166">
        <v>68</v>
      </c>
      <c r="C207" s="17">
        <v>53</v>
      </c>
      <c r="D207" s="17">
        <v>67</v>
      </c>
      <c r="E207" s="17">
        <v>24</v>
      </c>
      <c r="F207" s="17">
        <v>60</v>
      </c>
      <c r="G207" s="17">
        <v>8</v>
      </c>
      <c r="H207" s="169">
        <v>78</v>
      </c>
      <c r="I207" s="17"/>
      <c r="J207" s="162">
        <f>AVERAGE(B207:I207)</f>
        <v>51.142857142857146</v>
      </c>
      <c r="K207" s="162">
        <f t="shared" si="144"/>
        <v>23.715146283869011</v>
      </c>
      <c r="L207" s="173">
        <f t="shared" si="145"/>
        <v>0.46370397761755044</v>
      </c>
      <c r="M207" s="17"/>
      <c r="N207" s="31" t="s">
        <v>15</v>
      </c>
      <c r="O207" s="31">
        <v>45</v>
      </c>
      <c r="P207" s="31">
        <v>53</v>
      </c>
      <c r="Q207" s="31">
        <v>67</v>
      </c>
      <c r="R207" s="31">
        <v>24</v>
      </c>
      <c r="S207" s="31">
        <v>37</v>
      </c>
      <c r="T207" s="31">
        <v>8</v>
      </c>
      <c r="U207" s="31">
        <v>40</v>
      </c>
      <c r="W207" s="80">
        <f t="shared" si="146"/>
        <v>39.142857142857146</v>
      </c>
      <c r="X207" s="80">
        <f t="shared" si="147"/>
        <v>17.755711929473541</v>
      </c>
      <c r="Y207" s="175">
        <f t="shared" si="148"/>
        <v>0.45361307849019994</v>
      </c>
    </row>
    <row r="208" spans="1:25" ht="14.4" x14ac:dyDescent="0.3">
      <c r="A208" s="170" t="s">
        <v>17</v>
      </c>
      <c r="B208" s="170">
        <f t="shared" ref="B208:H208" si="149">SUM(B203:B207)</f>
        <v>405</v>
      </c>
      <c r="C208" s="171">
        <f t="shared" si="149"/>
        <v>238</v>
      </c>
      <c r="D208" s="171">
        <f t="shared" si="149"/>
        <v>194</v>
      </c>
      <c r="E208" s="171">
        <f t="shared" si="149"/>
        <v>114</v>
      </c>
      <c r="F208" s="171">
        <f t="shared" si="149"/>
        <v>684</v>
      </c>
      <c r="G208" s="171">
        <f t="shared" si="149"/>
        <v>46</v>
      </c>
      <c r="H208" s="172">
        <f t="shared" si="149"/>
        <v>432</v>
      </c>
      <c r="J208" s="162">
        <f>AVERAGE(B208:H208)</f>
        <v>301.85714285714283</v>
      </c>
      <c r="K208" s="162">
        <f t="shared" si="144"/>
        <v>203.56566407878501</v>
      </c>
      <c r="L208" s="173">
        <f t="shared" si="145"/>
        <v>0.6743774957650237</v>
      </c>
      <c r="M208" s="17"/>
      <c r="N208" s="31" t="s">
        <v>17</v>
      </c>
      <c r="O208" s="32">
        <v>280</v>
      </c>
      <c r="P208" s="32">
        <v>238</v>
      </c>
      <c r="Q208" s="32">
        <v>194</v>
      </c>
      <c r="R208" s="32">
        <v>114</v>
      </c>
      <c r="S208" s="32">
        <v>114</v>
      </c>
      <c r="T208" s="32">
        <v>46</v>
      </c>
      <c r="U208" s="32">
        <v>244</v>
      </c>
      <c r="W208" s="80">
        <f t="shared" si="146"/>
        <v>175.71428571428572</v>
      </c>
      <c r="X208" s="80">
        <f t="shared" si="147"/>
        <v>79.458370566361509</v>
      </c>
      <c r="Y208" s="175">
        <f t="shared" si="148"/>
        <v>0.45220210891425244</v>
      </c>
    </row>
    <row r="209" spans="1:29" ht="14.4" x14ac:dyDescent="0.3">
      <c r="M209" s="17"/>
    </row>
    <row r="210" spans="1:29" ht="14.4" x14ac:dyDescent="0.3">
      <c r="A210" s="65"/>
      <c r="B210" s="65"/>
      <c r="C210" s="65"/>
      <c r="D210" s="65"/>
      <c r="E210" s="65"/>
      <c r="F210" s="17"/>
      <c r="H210" s="65"/>
      <c r="J210" s="65"/>
      <c r="K210" s="80"/>
      <c r="L210" s="80"/>
      <c r="M210" s="103"/>
      <c r="P210" s="17"/>
      <c r="Q210" s="17"/>
      <c r="R210" s="17"/>
      <c r="V210" s="218" t="s">
        <v>42</v>
      </c>
      <c r="W210" s="216"/>
    </row>
    <row r="211" spans="1:29" ht="14.4" x14ac:dyDescent="0.3">
      <c r="A211" s="15" t="s">
        <v>40</v>
      </c>
      <c r="B211" t="s">
        <v>155</v>
      </c>
      <c r="C211" s="44"/>
      <c r="J211" s="44"/>
      <c r="N211" s="121" t="s">
        <v>28</v>
      </c>
      <c r="O211" s="121"/>
      <c r="P211" s="121"/>
      <c r="Q211" s="121"/>
      <c r="R211" s="121" t="s">
        <v>29</v>
      </c>
      <c r="S211" s="97"/>
      <c r="T211" s="97"/>
      <c r="V211" s="218" t="s">
        <v>43</v>
      </c>
      <c r="W211" s="216"/>
    </row>
    <row r="212" spans="1:29" ht="28.8" x14ac:dyDescent="0.3">
      <c r="A212" s="78"/>
      <c r="B212" s="21" t="str">
        <f t="shared" ref="B212:H212" si="150">B202</f>
        <v>B</v>
      </c>
      <c r="C212" s="21" t="str">
        <f t="shared" si="150"/>
        <v>D</v>
      </c>
      <c r="D212" s="21" t="str">
        <f t="shared" si="150"/>
        <v>E</v>
      </c>
      <c r="E212" s="21" t="str">
        <f t="shared" si="150"/>
        <v>F</v>
      </c>
      <c r="F212" s="21" t="str">
        <f t="shared" si="150"/>
        <v>G</v>
      </c>
      <c r="G212" s="21" t="str">
        <f t="shared" si="150"/>
        <v>H</v>
      </c>
      <c r="H212" s="21" t="str">
        <f t="shared" si="150"/>
        <v>A</v>
      </c>
      <c r="I212" s="306" t="str">
        <f>CONCATENATE(Participants!B3," - Rearrival")</f>
        <v>B - Rearrival</v>
      </c>
      <c r="J212" s="38" t="str">
        <f>E5</f>
        <v>AVERAGE</v>
      </c>
      <c r="K212" s="38" t="str">
        <f>F5</f>
        <v>STDEV</v>
      </c>
      <c r="L212" s="38" t="str">
        <f>G5</f>
        <v>RSD</v>
      </c>
      <c r="N212" s="122" t="str">
        <f>E5</f>
        <v>AVERAGE</v>
      </c>
      <c r="O212" s="122" t="str">
        <f>F5</f>
        <v>STDEV</v>
      </c>
      <c r="P212" s="122" t="str">
        <f>G5</f>
        <v>RSD</v>
      </c>
      <c r="Q212" s="97"/>
      <c r="R212" s="122" t="str">
        <f>E5</f>
        <v>AVERAGE</v>
      </c>
      <c r="S212" s="122" t="str">
        <f>F5</f>
        <v>STDEV</v>
      </c>
      <c r="T212" s="122" t="str">
        <f>G5</f>
        <v>RSD</v>
      </c>
      <c r="V212" s="236" t="str">
        <f>B212</f>
        <v>B</v>
      </c>
      <c r="W212" s="217" t="str">
        <f>I212</f>
        <v>B - Rearrival</v>
      </c>
      <c r="Y212" s="218" t="s">
        <v>43</v>
      </c>
      <c r="Z212" s="218" t="s">
        <v>44</v>
      </c>
    </row>
    <row r="213" spans="1:29" ht="14.4" x14ac:dyDescent="0.3">
      <c r="A213" s="6" t="s">
        <v>11</v>
      </c>
      <c r="B213" s="57">
        <v>31</v>
      </c>
      <c r="C213" s="11">
        <v>41</v>
      </c>
      <c r="D213" s="11">
        <v>24</v>
      </c>
      <c r="E213" s="11">
        <v>3</v>
      </c>
      <c r="F213" s="14">
        <v>62</v>
      </c>
      <c r="G213" s="106">
        <v>13</v>
      </c>
      <c r="H213" s="5">
        <v>27</v>
      </c>
      <c r="I213" s="284">
        <v>43</v>
      </c>
      <c r="J213" s="312">
        <f>AVERAGE(B213:H213)</f>
        <v>28.714285714285715</v>
      </c>
      <c r="K213" s="41">
        <f t="shared" ref="K213:K218" si="151">_xlfn.STDEV.P(B213:H213)</f>
        <v>17.717741598379259</v>
      </c>
      <c r="L213" s="147">
        <f t="shared" ref="L213:L218" si="152">K213/J213</f>
        <v>0.61703577705798418</v>
      </c>
      <c r="N213" s="123">
        <f t="shared" ref="N213:N218" si="153">AVERAGE(B213,F213,H213)</f>
        <v>40</v>
      </c>
      <c r="O213" s="123">
        <f t="shared" ref="O213:O218" si="154">_xlfn.STDEV.P(B213,F213,H213)</f>
        <v>15.641824275533422</v>
      </c>
      <c r="P213" s="144">
        <f t="shared" ref="P213:P218" si="155">O213/N213</f>
        <v>0.39104560688833556</v>
      </c>
      <c r="Q213" s="97"/>
      <c r="R213" s="123">
        <f t="shared" ref="R213:R218" si="156">AVERAGE(C213:E213)</f>
        <v>22.666666666666668</v>
      </c>
      <c r="S213" s="123">
        <f t="shared" ref="S213:S218" si="157">_xlfn.STDEV.P(C213:E213)</f>
        <v>15.542057635833022</v>
      </c>
      <c r="T213" s="144">
        <f t="shared" ref="T213:T218" si="158">S213/R213</f>
        <v>0.68567901334557446</v>
      </c>
      <c r="V213" s="216">
        <v>24</v>
      </c>
      <c r="W213" s="216">
        <v>31</v>
      </c>
      <c r="Y213" s="322">
        <f t="shared" ref="Y213:Y218" si="159">W213/V213-1</f>
        <v>0.29166666666666674</v>
      </c>
      <c r="Z213" s="322">
        <f t="shared" ref="Z213:Z218" si="160">I213/B213-1</f>
        <v>0.38709677419354849</v>
      </c>
    </row>
    <row r="214" spans="1:29" ht="14.4" x14ac:dyDescent="0.3">
      <c r="A214" s="6" t="s">
        <v>12</v>
      </c>
      <c r="B214" s="58">
        <v>81</v>
      </c>
      <c r="C214">
        <v>33</v>
      </c>
      <c r="D214">
        <v>30</v>
      </c>
      <c r="E214">
        <v>12</v>
      </c>
      <c r="F214" s="22">
        <v>120</v>
      </c>
      <c r="G214" s="62">
        <v>4</v>
      </c>
      <c r="H214" s="7">
        <v>86</v>
      </c>
      <c r="I214" s="284">
        <v>91</v>
      </c>
      <c r="J214" s="312">
        <f t="shared" ref="J214:J217" si="161">AVERAGE(B214:H214)</f>
        <v>52.285714285714285</v>
      </c>
      <c r="K214" s="41">
        <f t="shared" si="151"/>
        <v>40.301415380016778</v>
      </c>
      <c r="L214" s="147">
        <f t="shared" si="152"/>
        <v>0.77079209743201493</v>
      </c>
      <c r="N214" s="123">
        <f t="shared" si="153"/>
        <v>95.666666666666671</v>
      </c>
      <c r="O214" s="123">
        <f t="shared" si="154"/>
        <v>17.326921891156037</v>
      </c>
      <c r="P214" s="144">
        <f t="shared" si="155"/>
        <v>0.18111765043020248</v>
      </c>
      <c r="Q214" s="97"/>
      <c r="R214" s="123">
        <f t="shared" si="156"/>
        <v>25</v>
      </c>
      <c r="S214" s="123">
        <f t="shared" si="157"/>
        <v>9.2736184954957039</v>
      </c>
      <c r="T214" s="144">
        <f t="shared" si="158"/>
        <v>0.37094473981982817</v>
      </c>
      <c r="V214" s="216">
        <v>64</v>
      </c>
      <c r="W214" s="216">
        <v>52</v>
      </c>
      <c r="Y214" s="322">
        <f t="shared" si="159"/>
        <v>-0.1875</v>
      </c>
      <c r="Z214" s="322">
        <f t="shared" si="160"/>
        <v>0.12345679012345689</v>
      </c>
    </row>
    <row r="215" spans="1:29" ht="14.4" x14ac:dyDescent="0.3">
      <c r="A215" s="6" t="s">
        <v>13</v>
      </c>
      <c r="B215" s="58">
        <v>89</v>
      </c>
      <c r="C215">
        <v>48</v>
      </c>
      <c r="D215">
        <v>23</v>
      </c>
      <c r="E215">
        <v>19</v>
      </c>
      <c r="F215" s="22">
        <v>134</v>
      </c>
      <c r="G215" s="62">
        <v>15</v>
      </c>
      <c r="H215" s="7">
        <v>83</v>
      </c>
      <c r="I215" s="284">
        <v>91</v>
      </c>
      <c r="J215" s="312">
        <f t="shared" si="161"/>
        <v>58.714285714285715</v>
      </c>
      <c r="K215" s="41">
        <f t="shared" si="151"/>
        <v>41.496004233503484</v>
      </c>
      <c r="L215" s="147">
        <f t="shared" si="152"/>
        <v>0.70674459765091091</v>
      </c>
      <c r="N215" s="123">
        <f t="shared" si="153"/>
        <v>102</v>
      </c>
      <c r="O215" s="123">
        <f t="shared" si="154"/>
        <v>22.759613353482084</v>
      </c>
      <c r="P215" s="144">
        <f t="shared" si="155"/>
        <v>0.22313346424982436</v>
      </c>
      <c r="Q215" s="97"/>
      <c r="R215" s="123">
        <f t="shared" si="156"/>
        <v>30</v>
      </c>
      <c r="S215" s="123">
        <f t="shared" si="157"/>
        <v>12.832251036613439</v>
      </c>
      <c r="T215" s="144">
        <f t="shared" si="158"/>
        <v>0.42774170122044797</v>
      </c>
      <c r="V215" s="216">
        <v>52</v>
      </c>
      <c r="W215" s="216">
        <v>42</v>
      </c>
      <c r="Y215" s="322">
        <f t="shared" si="159"/>
        <v>-0.19230769230769229</v>
      </c>
      <c r="Z215" s="322">
        <f t="shared" si="160"/>
        <v>2.2471910112359605E-2</v>
      </c>
    </row>
    <row r="216" spans="1:29" thickBot="1" x14ac:dyDescent="0.35">
      <c r="A216" s="6" t="s">
        <v>14</v>
      </c>
      <c r="B216" s="58">
        <v>133</v>
      </c>
      <c r="C216">
        <v>63</v>
      </c>
      <c r="D216">
        <v>50</v>
      </c>
      <c r="E216">
        <v>56</v>
      </c>
      <c r="F216" s="22">
        <v>198</v>
      </c>
      <c r="G216" s="62">
        <v>6</v>
      </c>
      <c r="H216" s="7">
        <v>104</v>
      </c>
      <c r="I216" s="284">
        <v>129</v>
      </c>
      <c r="J216" s="312">
        <f t="shared" si="161"/>
        <v>87.142857142857139</v>
      </c>
      <c r="K216" s="41">
        <f t="shared" si="151"/>
        <v>58.788795267292151</v>
      </c>
      <c r="L216" s="147">
        <f t="shared" si="152"/>
        <v>0.67462551946072968</v>
      </c>
      <c r="N216" s="123">
        <f t="shared" si="153"/>
        <v>145</v>
      </c>
      <c r="O216" s="123">
        <f t="shared" si="154"/>
        <v>39.302247603243593</v>
      </c>
      <c r="P216" s="144">
        <f t="shared" si="155"/>
        <v>0.27104998347064546</v>
      </c>
      <c r="Q216" s="97"/>
      <c r="R216" s="123">
        <f t="shared" si="156"/>
        <v>56.333333333333336</v>
      </c>
      <c r="S216" s="123">
        <f t="shared" si="157"/>
        <v>5.3124591501697429</v>
      </c>
      <c r="T216" s="144">
        <f t="shared" si="158"/>
        <v>9.4304008582894838E-2</v>
      </c>
      <c r="V216" s="216">
        <v>95</v>
      </c>
      <c r="W216" s="216">
        <v>73</v>
      </c>
      <c r="Y216" s="322">
        <f t="shared" si="159"/>
        <v>-0.23157894736842111</v>
      </c>
      <c r="Z216" s="322">
        <f t="shared" si="160"/>
        <v>-3.007518796992481E-2</v>
      </c>
      <c r="AA216" s="284"/>
      <c r="AB216" s="284"/>
      <c r="AC216" s="284"/>
    </row>
    <row r="217" spans="1:29" ht="14.4" x14ac:dyDescent="0.3">
      <c r="A217" s="6" t="s">
        <v>15</v>
      </c>
      <c r="B217" s="58">
        <v>65</v>
      </c>
      <c r="C217">
        <v>53</v>
      </c>
      <c r="D217">
        <v>67</v>
      </c>
      <c r="E217">
        <v>24</v>
      </c>
      <c r="F217" s="22">
        <v>48</v>
      </c>
      <c r="G217" s="62">
        <v>8</v>
      </c>
      <c r="H217" s="7">
        <v>66</v>
      </c>
      <c r="I217" s="284">
        <v>54</v>
      </c>
      <c r="J217" s="312">
        <f t="shared" si="161"/>
        <v>47.285714285714285</v>
      </c>
      <c r="K217" s="41">
        <f t="shared" si="151"/>
        <v>21.285234893930486</v>
      </c>
      <c r="L217" s="147">
        <f t="shared" si="152"/>
        <v>0.45014091920698912</v>
      </c>
      <c r="N217" s="123">
        <f t="shared" si="153"/>
        <v>59.666666666666664</v>
      </c>
      <c r="O217" s="123">
        <f t="shared" si="154"/>
        <v>8.2596744622425788</v>
      </c>
      <c r="P217" s="144">
        <f t="shared" si="155"/>
        <v>0.13843029824987563</v>
      </c>
      <c r="Q217" s="97"/>
      <c r="R217" s="123">
        <f t="shared" si="156"/>
        <v>48</v>
      </c>
      <c r="S217" s="123">
        <f t="shared" si="157"/>
        <v>17.907168024751059</v>
      </c>
      <c r="T217" s="144">
        <f t="shared" si="158"/>
        <v>0.37306600051564703</v>
      </c>
      <c r="V217" s="216">
        <v>45</v>
      </c>
      <c r="W217" s="216">
        <v>32</v>
      </c>
      <c r="Y217" s="322">
        <f t="shared" si="159"/>
        <v>-0.28888888888888886</v>
      </c>
      <c r="Z217" s="322">
        <f t="shared" si="160"/>
        <v>-0.16923076923076918</v>
      </c>
      <c r="AA217" s="339"/>
      <c r="AB217" s="340" t="str">
        <f>Z212</f>
        <v>&gt; 10 µm</v>
      </c>
      <c r="AC217" s="341" t="str">
        <f>Y212</f>
        <v>&gt; 20 µm</v>
      </c>
    </row>
    <row r="218" spans="1:29" thickBot="1" x14ac:dyDescent="0.35">
      <c r="A218" s="8" t="s">
        <v>17</v>
      </c>
      <c r="B218" s="107">
        <f t="shared" ref="B218:I218" si="162">SUM(B213:B217)</f>
        <v>399</v>
      </c>
      <c r="C218" s="27">
        <f t="shared" si="162"/>
        <v>238</v>
      </c>
      <c r="D218" s="27">
        <f t="shared" si="162"/>
        <v>194</v>
      </c>
      <c r="E218" s="27">
        <f t="shared" si="162"/>
        <v>114</v>
      </c>
      <c r="F218" s="27">
        <f t="shared" si="162"/>
        <v>562</v>
      </c>
      <c r="G218" s="27">
        <f t="shared" si="162"/>
        <v>46</v>
      </c>
      <c r="H218" s="75">
        <f t="shared" si="162"/>
        <v>366</v>
      </c>
      <c r="I218" s="284">
        <f t="shared" si="162"/>
        <v>408</v>
      </c>
      <c r="J218" s="41">
        <f>AVERAGE(B218:H218)</f>
        <v>274.14285714285717</v>
      </c>
      <c r="K218" s="41">
        <f t="shared" si="151"/>
        <v>165.75061178204575</v>
      </c>
      <c r="L218" s="147">
        <f t="shared" si="152"/>
        <v>0.60461400858484637</v>
      </c>
      <c r="N218" s="141">
        <f t="shared" si="153"/>
        <v>442.33333333333331</v>
      </c>
      <c r="O218" s="141">
        <f t="shared" si="154"/>
        <v>85.682877843566601</v>
      </c>
      <c r="P218" s="145">
        <f t="shared" si="155"/>
        <v>0.19370658140972102</v>
      </c>
      <c r="Q218" s="121"/>
      <c r="R218" s="141">
        <f t="shared" si="156"/>
        <v>182</v>
      </c>
      <c r="S218" s="141">
        <f t="shared" si="157"/>
        <v>51.329004146453755</v>
      </c>
      <c r="T218" s="145">
        <f t="shared" si="158"/>
        <v>0.28202749531018545</v>
      </c>
      <c r="V218" s="218">
        <v>280</v>
      </c>
      <c r="W218" s="216">
        <f>SUM(W213:W217)</f>
        <v>230</v>
      </c>
      <c r="Y218" s="322">
        <f t="shared" si="159"/>
        <v>-0.1785714285714286</v>
      </c>
      <c r="Z218" s="322">
        <f t="shared" si="160"/>
        <v>2.2556390977443552E-2</v>
      </c>
      <c r="AA218" s="342" t="str">
        <f>AA135</f>
        <v>Stability \w RSD:</v>
      </c>
      <c r="AB218" s="343">
        <f>(2*ABS(B218-AVERAGE(B218,I218))/AVERAGE(B218,I218))/L218</f>
        <v>3.689102865142195E-2</v>
      </c>
      <c r="AC218" s="344">
        <f>(2*ABS(V218-AVERAGE(W218,V218))/AVERAGE(V218,W218))/L218</f>
        <v>0.32430348716446095</v>
      </c>
    </row>
    <row r="220" spans="1:29" ht="14.4" x14ac:dyDescent="0.3">
      <c r="A220" s="1"/>
      <c r="B220" s="55"/>
      <c r="C220" s="53"/>
      <c r="D220" s="53"/>
      <c r="E220" s="53"/>
      <c r="F220" s="53"/>
      <c r="G220" s="53"/>
      <c r="H220" s="53"/>
      <c r="I220" s="53"/>
      <c r="J220" s="41"/>
      <c r="K220" s="41"/>
      <c r="L220" s="43"/>
      <c r="AA220" s="284"/>
      <c r="AB220" s="284"/>
      <c r="AC220" s="155"/>
    </row>
    <row r="221" spans="1:29" ht="14.4" x14ac:dyDescent="0.3">
      <c r="A221" s="1"/>
      <c r="B221" s="55"/>
      <c r="C221" s="53"/>
      <c r="D221" s="53"/>
      <c r="E221" s="53"/>
      <c r="F221" s="53"/>
      <c r="G221" s="53"/>
      <c r="H221" s="53"/>
      <c r="I221" s="53"/>
      <c r="J221" s="41"/>
      <c r="K221" s="41"/>
      <c r="L221" s="43"/>
      <c r="AA221" s="284"/>
      <c r="AB221" s="284"/>
      <c r="AC221" s="155"/>
    </row>
    <row r="222" spans="1:29" ht="14.4" x14ac:dyDescent="0.3">
      <c r="B222" s="56"/>
      <c r="E222" s="44"/>
      <c r="K222" s="44"/>
      <c r="L222" s="44"/>
      <c r="AA222" s="284"/>
      <c r="AB222" s="284"/>
      <c r="AC222" s="284"/>
    </row>
    <row r="223" spans="1:29" ht="14.4" x14ac:dyDescent="0.3">
      <c r="A223" s="17" t="s">
        <v>45</v>
      </c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32" t="s">
        <v>46</v>
      </c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AA223" s="284"/>
      <c r="AB223" s="284"/>
      <c r="AC223" s="284"/>
    </row>
    <row r="224" spans="1:29" ht="14.4" x14ac:dyDescent="0.3">
      <c r="A224" s="78"/>
      <c r="B224" s="238" t="str">
        <f>B202</f>
        <v>B</v>
      </c>
      <c r="C224" s="238" t="str">
        <f t="shared" ref="C224:H224" si="163">C202</f>
        <v>D</v>
      </c>
      <c r="D224" s="238" t="str">
        <f t="shared" si="163"/>
        <v>E</v>
      </c>
      <c r="E224" s="238" t="str">
        <f t="shared" si="163"/>
        <v>F</v>
      </c>
      <c r="F224" s="238" t="str">
        <f t="shared" si="163"/>
        <v>G</v>
      </c>
      <c r="G224" s="238" t="str">
        <f t="shared" si="163"/>
        <v>H</v>
      </c>
      <c r="H224" s="238" t="str">
        <f t="shared" si="163"/>
        <v>A</v>
      </c>
      <c r="I224" s="17"/>
      <c r="J224" s="174" t="str">
        <f>E5</f>
        <v>AVERAGE</v>
      </c>
      <c r="K224" s="174" t="str">
        <f>F5</f>
        <v>STDEV</v>
      </c>
      <c r="L224" s="174" t="str">
        <f>G5</f>
        <v>RSD</v>
      </c>
      <c r="N224" s="31"/>
      <c r="O224" s="241" t="str">
        <f>B224</f>
        <v>B</v>
      </c>
      <c r="P224" s="241" t="str">
        <f t="shared" ref="P224:U224" si="164">C224</f>
        <v>D</v>
      </c>
      <c r="Q224" s="241" t="str">
        <f t="shared" si="164"/>
        <v>E</v>
      </c>
      <c r="R224" s="241" t="str">
        <f t="shared" si="164"/>
        <v>F</v>
      </c>
      <c r="S224" s="241" t="str">
        <f t="shared" si="164"/>
        <v>G</v>
      </c>
      <c r="T224" s="241" t="str">
        <f t="shared" si="164"/>
        <v>H</v>
      </c>
      <c r="U224" s="241" t="str">
        <f t="shared" si="164"/>
        <v>A</v>
      </c>
      <c r="W224" s="174" t="str">
        <f>E5</f>
        <v>AVERAGE</v>
      </c>
      <c r="X224" s="174" t="str">
        <f>F5</f>
        <v>STDEV</v>
      </c>
      <c r="Y224" s="174" t="str">
        <f>G5</f>
        <v>RSD</v>
      </c>
      <c r="AA224" s="284"/>
      <c r="AB224" s="284"/>
      <c r="AC224" s="284"/>
    </row>
    <row r="225" spans="1:29" ht="14.4" x14ac:dyDescent="0.3">
      <c r="A225" s="166" t="s">
        <v>11</v>
      </c>
      <c r="B225" s="78">
        <v>39</v>
      </c>
      <c r="C225" s="167">
        <v>6</v>
      </c>
      <c r="D225" s="167">
        <v>1</v>
      </c>
      <c r="E225" s="167">
        <v>16</v>
      </c>
      <c r="F225" s="167">
        <v>55</v>
      </c>
      <c r="G225" s="167">
        <v>26</v>
      </c>
      <c r="H225" s="168">
        <v>44</v>
      </c>
      <c r="I225" s="17"/>
      <c r="J225" s="80">
        <f t="shared" ref="J225:J229" si="165">AVERAGE(B225:H225)</f>
        <v>26.714285714285715</v>
      </c>
      <c r="K225" s="80">
        <f t="shared" ref="K225:K230" si="166">_xlfn.STDEV.P(B225:H225)</f>
        <v>18.729001847511299</v>
      </c>
      <c r="L225" s="175">
        <f t="shared" ref="L225:L230" si="167">K225/J225</f>
        <v>0.70108563065550311</v>
      </c>
      <c r="N225" s="31" t="s">
        <v>11</v>
      </c>
      <c r="O225" s="31">
        <v>30</v>
      </c>
      <c r="P225" s="31">
        <v>6</v>
      </c>
      <c r="Q225" s="31">
        <v>1</v>
      </c>
      <c r="R225" s="31">
        <v>16</v>
      </c>
      <c r="S225" s="31">
        <v>42</v>
      </c>
      <c r="T225" s="31">
        <f>G225</f>
        <v>26</v>
      </c>
      <c r="U225" s="31">
        <v>37</v>
      </c>
      <c r="W225" s="80">
        <f t="shared" ref="W225:W230" si="168">AVERAGE(O225:U225)</f>
        <v>22.571428571428573</v>
      </c>
      <c r="X225" s="80">
        <f t="shared" ref="X225:X230" si="169">_xlfn.STDEV.P(O225:U225)</f>
        <v>14.321384039831015</v>
      </c>
      <c r="Y225" s="175">
        <f t="shared" ref="Y225:Y230" si="170">X225/W225</f>
        <v>0.63449169796719684</v>
      </c>
      <c r="AA225" s="284"/>
      <c r="AB225" s="284"/>
      <c r="AC225" s="284"/>
    </row>
    <row r="226" spans="1:29" ht="14.4" x14ac:dyDescent="0.3">
      <c r="A226" s="166" t="s">
        <v>12</v>
      </c>
      <c r="B226" s="166">
        <v>49</v>
      </c>
      <c r="C226" s="17">
        <v>9</v>
      </c>
      <c r="D226" s="17">
        <v>1</v>
      </c>
      <c r="E226" s="17">
        <v>9</v>
      </c>
      <c r="F226" s="17">
        <v>96</v>
      </c>
      <c r="G226" s="17">
        <v>5</v>
      </c>
      <c r="H226" s="169">
        <v>82</v>
      </c>
      <c r="I226" s="17"/>
      <c r="J226" s="80">
        <f t="shared" si="165"/>
        <v>35.857142857142854</v>
      </c>
      <c r="K226" s="80">
        <f t="shared" si="166"/>
        <v>36.895329055619612</v>
      </c>
      <c r="L226" s="175">
        <f t="shared" si="167"/>
        <v>1.0289533999575191</v>
      </c>
      <c r="N226" s="31" t="s">
        <v>12</v>
      </c>
      <c r="O226" s="31">
        <v>30</v>
      </c>
      <c r="P226" s="31">
        <v>9</v>
      </c>
      <c r="Q226" s="31">
        <v>1</v>
      </c>
      <c r="R226" s="31">
        <v>9</v>
      </c>
      <c r="S226" s="31">
        <v>47</v>
      </c>
      <c r="T226" s="31">
        <f t="shared" ref="T226:T229" si="171">G226</f>
        <v>5</v>
      </c>
      <c r="U226" s="31">
        <v>41</v>
      </c>
      <c r="W226" s="80">
        <f t="shared" si="168"/>
        <v>20.285714285714285</v>
      </c>
      <c r="X226" s="80">
        <f t="shared" si="169"/>
        <v>17.30990043475769</v>
      </c>
      <c r="Y226" s="175">
        <f t="shared" si="170"/>
        <v>0.85330495100918191</v>
      </c>
      <c r="AA226" s="284"/>
      <c r="AB226" s="284"/>
      <c r="AC226" s="284"/>
    </row>
    <row r="227" spans="1:29" ht="14.4" x14ac:dyDescent="0.3">
      <c r="A227" s="166" t="s">
        <v>13</v>
      </c>
      <c r="B227" s="166">
        <v>66</v>
      </c>
      <c r="C227" s="17">
        <v>9</v>
      </c>
      <c r="D227" s="17">
        <v>1</v>
      </c>
      <c r="E227" s="17">
        <v>12</v>
      </c>
      <c r="F227" s="17">
        <v>128</v>
      </c>
      <c r="G227" s="17">
        <v>15</v>
      </c>
      <c r="H227" s="169">
        <v>91</v>
      </c>
      <c r="I227" s="17"/>
      <c r="J227" s="80">
        <f t="shared" si="165"/>
        <v>46</v>
      </c>
      <c r="K227" s="80">
        <f t="shared" si="166"/>
        <v>45.763366509531551</v>
      </c>
      <c r="L227" s="175">
        <f t="shared" si="167"/>
        <v>0.9948557936854685</v>
      </c>
      <c r="N227" s="31" t="s">
        <v>13</v>
      </c>
      <c r="O227" s="31">
        <v>36</v>
      </c>
      <c r="P227" s="31">
        <v>9</v>
      </c>
      <c r="Q227" s="31">
        <v>1</v>
      </c>
      <c r="R227" s="31">
        <v>12</v>
      </c>
      <c r="S227" s="31">
        <v>48</v>
      </c>
      <c r="T227" s="31">
        <f t="shared" si="171"/>
        <v>15</v>
      </c>
      <c r="U227" s="31">
        <v>54</v>
      </c>
      <c r="W227" s="80">
        <f t="shared" si="168"/>
        <v>25</v>
      </c>
      <c r="X227" s="80">
        <f t="shared" si="169"/>
        <v>19.242809417694556</v>
      </c>
      <c r="Y227" s="175">
        <f t="shared" si="170"/>
        <v>0.76971237670778225</v>
      </c>
      <c r="AA227" s="284"/>
      <c r="AB227" s="284"/>
      <c r="AC227" s="284"/>
    </row>
    <row r="228" spans="1:29" ht="14.4" x14ac:dyDescent="0.3">
      <c r="A228" s="166" t="s">
        <v>14</v>
      </c>
      <c r="B228" s="166">
        <v>101</v>
      </c>
      <c r="C228" s="17">
        <v>16</v>
      </c>
      <c r="D228" s="17">
        <v>5</v>
      </c>
      <c r="E228" s="17">
        <v>33</v>
      </c>
      <c r="F228" s="17">
        <v>159</v>
      </c>
      <c r="G228" s="17">
        <v>3</v>
      </c>
      <c r="H228" s="169">
        <v>133</v>
      </c>
      <c r="I228" s="17"/>
      <c r="J228" s="80">
        <f t="shared" si="165"/>
        <v>64.285714285714292</v>
      </c>
      <c r="K228" s="80">
        <f t="shared" si="166"/>
        <v>60.499620508170572</v>
      </c>
      <c r="L228" s="175">
        <f t="shared" si="167"/>
        <v>0.94110520790487551</v>
      </c>
      <c r="N228" s="31" t="s">
        <v>14</v>
      </c>
      <c r="O228" s="31">
        <v>73</v>
      </c>
      <c r="P228" s="31">
        <v>16</v>
      </c>
      <c r="Q228" s="31">
        <v>5</v>
      </c>
      <c r="R228" s="31">
        <v>33</v>
      </c>
      <c r="S228" s="31">
        <v>82</v>
      </c>
      <c r="T228" s="31">
        <f t="shared" si="171"/>
        <v>3</v>
      </c>
      <c r="U228" s="31">
        <v>79</v>
      </c>
      <c r="W228" s="80">
        <f t="shared" si="168"/>
        <v>41.571428571428569</v>
      </c>
      <c r="X228" s="80">
        <f t="shared" si="169"/>
        <v>32.897490754754891</v>
      </c>
      <c r="Y228" s="175">
        <f t="shared" si="170"/>
        <v>0.79134857485664689</v>
      </c>
      <c r="AA228" s="284"/>
      <c r="AB228" s="284"/>
      <c r="AC228" s="284"/>
    </row>
    <row r="229" spans="1:29" ht="14.4" x14ac:dyDescent="0.3">
      <c r="A229" s="166" t="s">
        <v>15</v>
      </c>
      <c r="B229" s="166">
        <v>36</v>
      </c>
      <c r="C229" s="17">
        <v>26</v>
      </c>
      <c r="D229" s="17">
        <v>16</v>
      </c>
      <c r="E229" s="17">
        <v>13</v>
      </c>
      <c r="F229" s="17">
        <v>36</v>
      </c>
      <c r="G229" s="17">
        <v>6</v>
      </c>
      <c r="H229" s="169">
        <v>61</v>
      </c>
      <c r="I229" s="17"/>
      <c r="J229" s="80">
        <f t="shared" si="165"/>
        <v>27.714285714285715</v>
      </c>
      <c r="K229" s="80">
        <f t="shared" si="166"/>
        <v>17.210580514109715</v>
      </c>
      <c r="L229" s="175">
        <f t="shared" si="167"/>
        <v>0.62100032782870107</v>
      </c>
      <c r="N229" s="31" t="s">
        <v>15</v>
      </c>
      <c r="O229" s="31">
        <v>20</v>
      </c>
      <c r="P229" s="31">
        <v>26</v>
      </c>
      <c r="Q229" s="31">
        <v>16</v>
      </c>
      <c r="R229" s="31">
        <v>13</v>
      </c>
      <c r="S229" s="31">
        <v>16</v>
      </c>
      <c r="T229" s="31">
        <f t="shared" si="171"/>
        <v>6</v>
      </c>
      <c r="U229" s="31">
        <v>31</v>
      </c>
      <c r="W229" s="80">
        <f t="shared" si="168"/>
        <v>18.285714285714285</v>
      </c>
      <c r="X229" s="80">
        <f t="shared" si="169"/>
        <v>7.6851300893215804</v>
      </c>
      <c r="Y229" s="175">
        <f t="shared" si="170"/>
        <v>0.42028055175977397</v>
      </c>
      <c r="AA229" s="284"/>
      <c r="AB229" s="284"/>
      <c r="AC229" s="284"/>
    </row>
    <row r="230" spans="1:29" ht="14.4" x14ac:dyDescent="0.3">
      <c r="A230" s="170" t="s">
        <v>17</v>
      </c>
      <c r="B230" s="170">
        <f t="shared" ref="B230:H230" si="172">SUM(B225:B229)</f>
        <v>291</v>
      </c>
      <c r="C230" s="171">
        <f t="shared" si="172"/>
        <v>66</v>
      </c>
      <c r="D230" s="171">
        <f t="shared" si="172"/>
        <v>24</v>
      </c>
      <c r="E230" s="171">
        <f t="shared" si="172"/>
        <v>83</v>
      </c>
      <c r="F230" s="171">
        <f t="shared" si="172"/>
        <v>474</v>
      </c>
      <c r="G230" s="171">
        <f t="shared" si="172"/>
        <v>55</v>
      </c>
      <c r="H230" s="172">
        <f t="shared" si="172"/>
        <v>411</v>
      </c>
      <c r="I230" s="17"/>
      <c r="J230" s="80">
        <f>AVERAGE(B230:H230)</f>
        <v>200.57142857142858</v>
      </c>
      <c r="K230" s="80">
        <f t="shared" si="166"/>
        <v>173.83149241464287</v>
      </c>
      <c r="L230" s="175">
        <f t="shared" si="167"/>
        <v>0.86668122998753561</v>
      </c>
      <c r="N230" s="31" t="s">
        <v>17</v>
      </c>
      <c r="O230" s="32">
        <v>189</v>
      </c>
      <c r="P230" s="32">
        <v>66</v>
      </c>
      <c r="Q230" s="32">
        <v>24</v>
      </c>
      <c r="R230" s="32">
        <v>83</v>
      </c>
      <c r="S230" s="32">
        <v>83</v>
      </c>
      <c r="T230" s="32">
        <f>G230</f>
        <v>55</v>
      </c>
      <c r="U230" s="32">
        <v>242</v>
      </c>
      <c r="W230" s="80">
        <f t="shared" si="168"/>
        <v>106</v>
      </c>
      <c r="X230" s="80">
        <f t="shared" si="169"/>
        <v>73.063573101003726</v>
      </c>
      <c r="Y230" s="175">
        <f t="shared" si="170"/>
        <v>0.68927899151890304</v>
      </c>
      <c r="AA230" s="284"/>
      <c r="AB230" s="284"/>
      <c r="AC230" s="284"/>
    </row>
    <row r="231" spans="1:29" ht="14.4" x14ac:dyDescent="0.3">
      <c r="A231" s="56"/>
      <c r="B231" s="56"/>
      <c r="C231" s="56"/>
      <c r="D231" s="56"/>
      <c r="E231" s="56"/>
      <c r="F231" s="56"/>
      <c r="H231" s="56"/>
      <c r="J231" s="36"/>
      <c r="K231" s="36"/>
      <c r="L231" s="36"/>
      <c r="AA231" s="284"/>
      <c r="AB231" s="284"/>
      <c r="AC231" s="284"/>
    </row>
    <row r="232" spans="1:29" ht="14.4" x14ac:dyDescent="0.3">
      <c r="V232" s="218" t="str">
        <f>V210</f>
        <v>Pre-Post evaluation</v>
      </c>
      <c r="W232" s="216"/>
      <c r="AA232" s="284"/>
      <c r="AB232" s="284"/>
      <c r="AC232" s="284"/>
    </row>
    <row r="233" spans="1:29" ht="14.4" x14ac:dyDescent="0.3">
      <c r="A233" s="15" t="s">
        <v>45</v>
      </c>
      <c r="B233" t="s">
        <v>157</v>
      </c>
      <c r="N233" s="121" t="s">
        <v>28</v>
      </c>
      <c r="O233" s="121"/>
      <c r="P233" s="121"/>
      <c r="Q233" s="121"/>
      <c r="R233" s="121" t="s">
        <v>29</v>
      </c>
      <c r="S233" s="97"/>
      <c r="T233" s="97"/>
      <c r="V233" s="218" t="s">
        <v>43</v>
      </c>
      <c r="W233" s="216"/>
      <c r="AA233" s="284"/>
      <c r="AB233" s="284"/>
      <c r="AC233" s="284"/>
    </row>
    <row r="234" spans="1:29" ht="28.8" x14ac:dyDescent="0.3">
      <c r="A234" s="4"/>
      <c r="B234" s="21" t="str">
        <f>B202</f>
        <v>B</v>
      </c>
      <c r="C234" s="21" t="str">
        <f t="shared" ref="C234:H234" si="173">C202</f>
        <v>D</v>
      </c>
      <c r="D234" s="21" t="str">
        <f t="shared" si="173"/>
        <v>E</v>
      </c>
      <c r="E234" s="21" t="str">
        <f t="shared" si="173"/>
        <v>F</v>
      </c>
      <c r="F234" s="21" t="str">
        <f t="shared" si="173"/>
        <v>G</v>
      </c>
      <c r="G234" s="21" t="str">
        <f t="shared" si="173"/>
        <v>H</v>
      </c>
      <c r="H234" s="21" t="str">
        <f t="shared" si="173"/>
        <v>A</v>
      </c>
      <c r="I234" s="306" t="str">
        <f>I212</f>
        <v>B - Rearrival</v>
      </c>
      <c r="J234" s="38" t="str">
        <f>E5</f>
        <v>AVERAGE</v>
      </c>
      <c r="K234" s="38" t="str">
        <f>F5</f>
        <v>STDEV</v>
      </c>
      <c r="L234" s="38" t="str">
        <f>G5</f>
        <v>RSD</v>
      </c>
      <c r="N234" s="122" t="str">
        <f>E5</f>
        <v>AVERAGE</v>
      </c>
      <c r="O234" s="122" t="str">
        <f>F5</f>
        <v>STDEV</v>
      </c>
      <c r="P234" s="122" t="str">
        <f>G5</f>
        <v>RSD</v>
      </c>
      <c r="Q234" s="97"/>
      <c r="R234" s="122" t="str">
        <f>E5</f>
        <v>AVERAGE</v>
      </c>
      <c r="S234" s="122" t="str">
        <f>F5</f>
        <v>STDEV</v>
      </c>
      <c r="T234" s="122" t="str">
        <f>G5</f>
        <v>RSD</v>
      </c>
      <c r="V234" s="236" t="str">
        <f>B234</f>
        <v>B</v>
      </c>
      <c r="W234" s="217" t="str">
        <f>I234</f>
        <v>B - Rearrival</v>
      </c>
      <c r="Y234" s="218" t="str">
        <f>Y212</f>
        <v>&gt; 20 µm</v>
      </c>
      <c r="Z234" s="218" t="str">
        <f>Z212</f>
        <v>&gt; 10 µm</v>
      </c>
      <c r="AA234" s="284"/>
      <c r="AB234" s="284"/>
      <c r="AC234" s="284"/>
    </row>
    <row r="235" spans="1:29" ht="14.4" x14ac:dyDescent="0.3">
      <c r="A235" s="6" t="s">
        <v>11</v>
      </c>
      <c r="B235" s="57">
        <v>39</v>
      </c>
      <c r="C235" s="14">
        <v>6</v>
      </c>
      <c r="D235" s="14">
        <v>1</v>
      </c>
      <c r="E235" s="14">
        <v>16</v>
      </c>
      <c r="F235" s="14">
        <v>52</v>
      </c>
      <c r="G235" s="106">
        <v>26</v>
      </c>
      <c r="H235" s="76">
        <v>43</v>
      </c>
      <c r="I235" s="284">
        <v>39</v>
      </c>
      <c r="J235" s="41">
        <f t="shared" ref="J235:J240" si="174">AVERAGE(B235:H235)</f>
        <v>26.142857142857142</v>
      </c>
      <c r="K235" s="41">
        <f t="shared" ref="K235:K240" si="175">_xlfn.STDEV.P(B235:H235)</f>
        <v>17.96368218242074</v>
      </c>
      <c r="L235" s="147">
        <f t="shared" ref="L235:L240" si="176">K235/J235</f>
        <v>0.6871353840270229</v>
      </c>
      <c r="N235" s="123">
        <f t="shared" ref="N235:N240" si="177">AVERAGE(B235,F235,H235)</f>
        <v>44.666666666666664</v>
      </c>
      <c r="O235" s="123">
        <f t="shared" ref="O235:O240" si="178">_xlfn.STDEV.P(B235,F235,H235)</f>
        <v>5.4365021434333638</v>
      </c>
      <c r="P235" s="144">
        <f t="shared" ref="P235:P240" si="179">O235/N235</f>
        <v>0.1217127345544783</v>
      </c>
      <c r="Q235" s="97"/>
      <c r="R235" s="123">
        <f t="shared" ref="R235:R240" si="180">AVERAGE(C235:E235)</f>
        <v>7.666666666666667</v>
      </c>
      <c r="S235" s="123">
        <f t="shared" ref="S235:S240" si="181">_xlfn.STDEV.P(C235:E235)</f>
        <v>6.2360956446232354</v>
      </c>
      <c r="T235" s="144">
        <f t="shared" ref="T235:T240" si="182">S235/R235</f>
        <v>0.81340377973346545</v>
      </c>
      <c r="V235" s="216">
        <v>30</v>
      </c>
      <c r="W235" s="216">
        <v>31</v>
      </c>
      <c r="Y235" s="322">
        <f t="shared" ref="Y235:Y240" si="183">W235/V235-1</f>
        <v>3.3333333333333437E-2</v>
      </c>
      <c r="Z235" s="322">
        <f t="shared" ref="Z235:Z240" si="184">I235/B235-1</f>
        <v>0</v>
      </c>
      <c r="AA235" s="284"/>
      <c r="AB235" s="284"/>
      <c r="AC235" s="284"/>
    </row>
    <row r="236" spans="1:29" ht="14.4" x14ac:dyDescent="0.3">
      <c r="A236" s="6" t="s">
        <v>12</v>
      </c>
      <c r="B236" s="58">
        <v>48</v>
      </c>
      <c r="C236" s="22">
        <v>9</v>
      </c>
      <c r="D236" s="22">
        <v>1</v>
      </c>
      <c r="E236" s="22">
        <v>9</v>
      </c>
      <c r="F236" s="22">
        <v>86</v>
      </c>
      <c r="G236" s="62">
        <v>5</v>
      </c>
      <c r="H236" s="77">
        <v>74</v>
      </c>
      <c r="I236" s="284">
        <v>63</v>
      </c>
      <c r="J236" s="41">
        <f t="shared" si="174"/>
        <v>33.142857142857146</v>
      </c>
      <c r="K236" s="41">
        <f t="shared" si="175"/>
        <v>33.112054651822895</v>
      </c>
      <c r="L236" s="147">
        <f t="shared" si="176"/>
        <v>0.99907061449465617</v>
      </c>
      <c r="N236" s="123">
        <f t="shared" si="177"/>
        <v>69.333333333333329</v>
      </c>
      <c r="O236" s="123">
        <f t="shared" si="178"/>
        <v>15.860503004493758</v>
      </c>
      <c r="P236" s="144">
        <f t="shared" si="179"/>
        <v>0.22875725487250614</v>
      </c>
      <c r="Q236" s="97"/>
      <c r="R236" s="123">
        <f t="shared" si="180"/>
        <v>6.333333333333333</v>
      </c>
      <c r="S236" s="123">
        <f t="shared" si="181"/>
        <v>3.7712361663282534</v>
      </c>
      <c r="T236" s="144">
        <f t="shared" si="182"/>
        <v>0.59545834205182957</v>
      </c>
      <c r="V236" s="216">
        <v>30</v>
      </c>
      <c r="W236" s="216">
        <v>27</v>
      </c>
      <c r="Y236" s="322">
        <f t="shared" si="183"/>
        <v>-9.9999999999999978E-2</v>
      </c>
      <c r="Z236" s="322">
        <f t="shared" si="184"/>
        <v>0.3125</v>
      </c>
      <c r="AA236" s="284"/>
      <c r="AB236" s="284"/>
      <c r="AC236" s="284"/>
    </row>
    <row r="237" spans="1:29" ht="14.4" x14ac:dyDescent="0.3">
      <c r="A237" s="6" t="s">
        <v>13</v>
      </c>
      <c r="B237" s="58">
        <v>62</v>
      </c>
      <c r="C237" s="22">
        <v>9</v>
      </c>
      <c r="D237" s="22">
        <v>1</v>
      </c>
      <c r="E237" s="22">
        <v>12</v>
      </c>
      <c r="F237" s="22">
        <v>103</v>
      </c>
      <c r="G237" s="62">
        <v>15</v>
      </c>
      <c r="H237" s="77">
        <v>83</v>
      </c>
      <c r="I237" s="284">
        <v>73</v>
      </c>
      <c r="J237" s="41">
        <f t="shared" si="174"/>
        <v>40.714285714285715</v>
      </c>
      <c r="K237" s="41">
        <f t="shared" si="175"/>
        <v>38.152754200204534</v>
      </c>
      <c r="L237" s="147">
        <f t="shared" si="176"/>
        <v>0.93708519088221665</v>
      </c>
      <c r="N237" s="123">
        <f t="shared" si="177"/>
        <v>82.666666666666671</v>
      </c>
      <c r="O237" s="123">
        <f t="shared" si="178"/>
        <v>16.739839372652959</v>
      </c>
      <c r="P237" s="144">
        <f t="shared" si="179"/>
        <v>0.20249805692725353</v>
      </c>
      <c r="Q237" s="97"/>
      <c r="R237" s="123">
        <f t="shared" si="180"/>
        <v>7.333333333333333</v>
      </c>
      <c r="S237" s="123">
        <f t="shared" si="181"/>
        <v>4.6427960923947067</v>
      </c>
      <c r="T237" s="144">
        <f t="shared" si="182"/>
        <v>0.63310855805382371</v>
      </c>
      <c r="V237" s="216">
        <v>36</v>
      </c>
      <c r="W237" s="216">
        <v>38</v>
      </c>
      <c r="Y237" s="322">
        <f t="shared" si="183"/>
        <v>5.555555555555558E-2</v>
      </c>
      <c r="Z237" s="322">
        <f t="shared" si="184"/>
        <v>0.17741935483870974</v>
      </c>
      <c r="AA237" s="284"/>
      <c r="AB237" s="284"/>
      <c r="AC237" s="284"/>
    </row>
    <row r="238" spans="1:29" thickBot="1" x14ac:dyDescent="0.35">
      <c r="A238" s="6" t="s">
        <v>14</v>
      </c>
      <c r="B238" s="58">
        <v>99</v>
      </c>
      <c r="C238" s="22">
        <v>16</v>
      </c>
      <c r="D238" s="22">
        <v>5</v>
      </c>
      <c r="E238" s="22">
        <v>33</v>
      </c>
      <c r="F238" s="22">
        <v>136</v>
      </c>
      <c r="G238" s="62">
        <v>3</v>
      </c>
      <c r="H238" s="77">
        <v>119</v>
      </c>
      <c r="I238" s="284">
        <v>98</v>
      </c>
      <c r="J238" s="41">
        <f t="shared" si="174"/>
        <v>58.714285714285715</v>
      </c>
      <c r="K238" s="41">
        <f t="shared" si="175"/>
        <v>53.057150550041754</v>
      </c>
      <c r="L238" s="147">
        <f t="shared" si="176"/>
        <v>0.9036497660591053</v>
      </c>
      <c r="N238" s="123">
        <f t="shared" si="177"/>
        <v>118</v>
      </c>
      <c r="O238" s="123">
        <f t="shared" si="178"/>
        <v>15.121728296285006</v>
      </c>
      <c r="P238" s="144">
        <f t="shared" si="179"/>
        <v>0.12815023979902548</v>
      </c>
      <c r="Q238" s="97"/>
      <c r="R238" s="123">
        <f t="shared" si="180"/>
        <v>18</v>
      </c>
      <c r="S238" s="123">
        <f t="shared" si="181"/>
        <v>11.51810169544733</v>
      </c>
      <c r="T238" s="144">
        <f t="shared" si="182"/>
        <v>0.6398945386359628</v>
      </c>
      <c r="V238" s="216">
        <v>73</v>
      </c>
      <c r="W238" s="216">
        <v>52</v>
      </c>
      <c r="Y238" s="322">
        <f t="shared" si="183"/>
        <v>-0.28767123287671237</v>
      </c>
      <c r="Z238" s="322">
        <f t="shared" si="184"/>
        <v>-1.0101010101010055E-2</v>
      </c>
      <c r="AA238" s="284"/>
      <c r="AB238" s="284"/>
      <c r="AC238" s="284"/>
    </row>
    <row r="239" spans="1:29" ht="14.4" x14ac:dyDescent="0.3">
      <c r="A239" s="6" t="s">
        <v>15</v>
      </c>
      <c r="B239" s="58">
        <v>35</v>
      </c>
      <c r="C239" s="22">
        <v>26</v>
      </c>
      <c r="D239" s="22">
        <v>16</v>
      </c>
      <c r="E239" s="22">
        <v>13</v>
      </c>
      <c r="F239" s="22">
        <v>28</v>
      </c>
      <c r="G239" s="62">
        <v>6</v>
      </c>
      <c r="H239" s="77">
        <v>54</v>
      </c>
      <c r="I239" s="284">
        <v>35</v>
      </c>
      <c r="J239" s="41">
        <f t="shared" si="174"/>
        <v>25.428571428571427</v>
      </c>
      <c r="K239" s="41">
        <f t="shared" si="175"/>
        <v>14.811743823805514</v>
      </c>
      <c r="L239" s="147">
        <f t="shared" si="176"/>
        <v>0.58248430767774495</v>
      </c>
      <c r="N239" s="123">
        <f t="shared" si="177"/>
        <v>39</v>
      </c>
      <c r="O239" s="123">
        <f t="shared" si="178"/>
        <v>10.984838035522721</v>
      </c>
      <c r="P239" s="144">
        <f t="shared" si="179"/>
        <v>0.28166251373135182</v>
      </c>
      <c r="Q239" s="97"/>
      <c r="R239" s="123">
        <f t="shared" si="180"/>
        <v>18.333333333333332</v>
      </c>
      <c r="S239" s="123">
        <f t="shared" si="181"/>
        <v>5.5577773335110221</v>
      </c>
      <c r="T239" s="144">
        <f t="shared" si="182"/>
        <v>0.30315149091878302</v>
      </c>
      <c r="V239" s="216">
        <v>20</v>
      </c>
      <c r="W239" s="216">
        <v>18</v>
      </c>
      <c r="Y239" s="322">
        <f t="shared" si="183"/>
        <v>-9.9999999999999978E-2</v>
      </c>
      <c r="Z239" s="322">
        <f t="shared" si="184"/>
        <v>0</v>
      </c>
      <c r="AA239" s="345"/>
      <c r="AB239" s="340" t="str">
        <f>Z234</f>
        <v>&gt; 10 µm</v>
      </c>
      <c r="AC239" s="341" t="str">
        <f>Y234</f>
        <v>&gt; 20 µm</v>
      </c>
    </row>
    <row r="240" spans="1:29" thickBot="1" x14ac:dyDescent="0.35">
      <c r="A240" s="8" t="s">
        <v>17</v>
      </c>
      <c r="B240" s="107">
        <f t="shared" ref="B240:I240" si="185">SUM(B235:B239)</f>
        <v>283</v>
      </c>
      <c r="C240" s="27">
        <f t="shared" si="185"/>
        <v>66</v>
      </c>
      <c r="D240" s="27">
        <f t="shared" si="185"/>
        <v>24</v>
      </c>
      <c r="E240" s="27">
        <f t="shared" si="185"/>
        <v>83</v>
      </c>
      <c r="F240" s="27">
        <f t="shared" si="185"/>
        <v>405</v>
      </c>
      <c r="G240" s="27">
        <f t="shared" si="185"/>
        <v>55</v>
      </c>
      <c r="H240" s="75">
        <f t="shared" si="185"/>
        <v>373</v>
      </c>
      <c r="I240" s="284">
        <f t="shared" si="185"/>
        <v>308</v>
      </c>
      <c r="J240" s="41">
        <f t="shared" si="174"/>
        <v>184.14285714285714</v>
      </c>
      <c r="K240" s="41">
        <f t="shared" si="175"/>
        <v>151.52975056444345</v>
      </c>
      <c r="L240" s="147">
        <f t="shared" si="176"/>
        <v>0.82289236148262546</v>
      </c>
      <c r="M240" s="205"/>
      <c r="N240" s="141">
        <f t="shared" si="177"/>
        <v>353.66666666666669</v>
      </c>
      <c r="O240" s="141">
        <f t="shared" si="178"/>
        <v>51.648383861990837</v>
      </c>
      <c r="P240" s="145">
        <f t="shared" si="179"/>
        <v>0.14603690064653393</v>
      </c>
      <c r="Q240" s="121"/>
      <c r="R240" s="141">
        <f t="shared" si="180"/>
        <v>57.666666666666664</v>
      </c>
      <c r="S240" s="141">
        <f t="shared" si="181"/>
        <v>24.796953217863056</v>
      </c>
      <c r="T240" s="145">
        <f t="shared" si="182"/>
        <v>0.43000496909589114</v>
      </c>
      <c r="V240" s="218">
        <v>189</v>
      </c>
      <c r="W240" s="216">
        <f>SUM(W235:W239)</f>
        <v>166</v>
      </c>
      <c r="Y240" s="322">
        <f t="shared" si="183"/>
        <v>-0.12169312169312174</v>
      </c>
      <c r="Z240" s="322">
        <f t="shared" si="184"/>
        <v>8.8339222614840951E-2</v>
      </c>
      <c r="AA240" s="342" t="str">
        <f>AA135</f>
        <v>Stability \w RSD:</v>
      </c>
      <c r="AB240" s="343">
        <f>(2*ABS(B240-AVERAGE(B240,I240))/AVERAGE(B240,I240))/L240</f>
        <v>0.1028109784782764</v>
      </c>
      <c r="AC240" s="344">
        <f>(2*ABS(V240-AVERAGE(W240,V240))/AVERAGE(V240,W240))/L240</f>
        <v>0.15746587385410829</v>
      </c>
    </row>
    <row r="241" spans="1:29" ht="14.4" x14ac:dyDescent="0.3">
      <c r="E241" s="44"/>
      <c r="AA241" s="283"/>
      <c r="AB241" s="284"/>
      <c r="AC241" s="284"/>
    </row>
    <row r="242" spans="1:29" ht="14.4" x14ac:dyDescent="0.3">
      <c r="E242" s="44"/>
      <c r="AA242" s="283"/>
      <c r="AB242" s="284"/>
      <c r="AC242" s="284"/>
    </row>
    <row r="243" spans="1:29" ht="14.4" x14ac:dyDescent="0.3">
      <c r="E243" s="44"/>
      <c r="AA243" s="284"/>
      <c r="AB243" s="284"/>
      <c r="AC243" s="284"/>
    </row>
    <row r="244" spans="1:29" ht="14.4" x14ac:dyDescent="0.3">
      <c r="D244" s="71"/>
      <c r="E244" s="44"/>
      <c r="AA244" s="284"/>
      <c r="AB244" s="284"/>
      <c r="AC244" s="284"/>
    </row>
    <row r="245" spans="1:29" ht="14.4" x14ac:dyDescent="0.3">
      <c r="A245" s="17" t="s">
        <v>47</v>
      </c>
      <c r="B245" s="17"/>
      <c r="C245" s="17"/>
      <c r="D245" s="17"/>
      <c r="E245" s="17"/>
      <c r="F245" s="17"/>
      <c r="G245" s="17"/>
      <c r="H245" s="17"/>
      <c r="I245" s="17"/>
      <c r="N245" s="32" t="s">
        <v>48</v>
      </c>
      <c r="O245" s="31"/>
      <c r="P245" s="31"/>
      <c r="Q245" s="31"/>
      <c r="R245" s="31"/>
      <c r="S245" s="31"/>
      <c r="T245" s="31"/>
      <c r="U245" s="31"/>
      <c r="V245" s="237"/>
      <c r="W245" s="237"/>
      <c r="X245" s="237"/>
      <c r="AA245" s="284"/>
      <c r="AB245" s="284"/>
      <c r="AC245" s="284"/>
    </row>
    <row r="246" spans="1:29" ht="14.4" x14ac:dyDescent="0.3">
      <c r="A246" s="78"/>
      <c r="B246" s="165" t="str">
        <f t="shared" ref="B246:H246" si="186">B202</f>
        <v>B</v>
      </c>
      <c r="C246" s="165" t="str">
        <f t="shared" si="186"/>
        <v>D</v>
      </c>
      <c r="D246" s="165" t="str">
        <f t="shared" si="186"/>
        <v>E</v>
      </c>
      <c r="E246" s="165" t="str">
        <f t="shared" si="186"/>
        <v>F</v>
      </c>
      <c r="F246" s="165" t="str">
        <f t="shared" si="186"/>
        <v>G</v>
      </c>
      <c r="G246" s="165" t="str">
        <f t="shared" si="186"/>
        <v>H</v>
      </c>
      <c r="H246" s="165" t="str">
        <f t="shared" si="186"/>
        <v>A</v>
      </c>
      <c r="I246" s="17"/>
      <c r="J246" s="174" t="str">
        <f>E5</f>
        <v>AVERAGE</v>
      </c>
      <c r="K246" s="174" t="str">
        <f>F5</f>
        <v>STDEV</v>
      </c>
      <c r="L246" s="174" t="str">
        <f>G5</f>
        <v>RSD</v>
      </c>
      <c r="N246" s="31"/>
      <c r="O246" s="241" t="str">
        <f t="shared" ref="O246:U246" si="187">B246</f>
        <v>B</v>
      </c>
      <c r="P246" s="241" t="str">
        <f t="shared" si="187"/>
        <v>D</v>
      </c>
      <c r="Q246" s="241" t="str">
        <f t="shared" si="187"/>
        <v>E</v>
      </c>
      <c r="R246" s="241" t="str">
        <f t="shared" si="187"/>
        <v>F</v>
      </c>
      <c r="S246" s="241" t="str">
        <f t="shared" si="187"/>
        <v>G</v>
      </c>
      <c r="T246" s="241" t="str">
        <f t="shared" si="187"/>
        <v>H</v>
      </c>
      <c r="U246" s="241" t="str">
        <f t="shared" si="187"/>
        <v>A</v>
      </c>
      <c r="W246" s="174" t="str">
        <f>E5</f>
        <v>AVERAGE</v>
      </c>
      <c r="X246" s="174" t="str">
        <f>F5</f>
        <v>STDEV</v>
      </c>
      <c r="Y246" s="174" t="str">
        <f>G5</f>
        <v>RSD</v>
      </c>
      <c r="AA246" s="284"/>
      <c r="AB246" s="284"/>
      <c r="AC246" s="284"/>
    </row>
    <row r="247" spans="1:29" ht="14.4" x14ac:dyDescent="0.3">
      <c r="A247" s="166" t="s">
        <v>11</v>
      </c>
      <c r="B247" s="78">
        <v>20</v>
      </c>
      <c r="C247" s="167">
        <v>4</v>
      </c>
      <c r="D247" s="167">
        <v>10</v>
      </c>
      <c r="E247" s="167">
        <v>6</v>
      </c>
      <c r="F247" s="167">
        <v>43</v>
      </c>
      <c r="G247" s="167">
        <v>15</v>
      </c>
      <c r="H247" s="168">
        <v>35</v>
      </c>
      <c r="I247" s="17"/>
      <c r="J247" s="80">
        <f t="shared" ref="J247:J252" si="188">AVERAGE(B247:H247)</f>
        <v>19</v>
      </c>
      <c r="K247" s="80">
        <f t="shared" ref="K247:K252" si="189">_xlfn.STDEV.P(B247:H247)</f>
        <v>13.752921767495703</v>
      </c>
      <c r="L247" s="175">
        <f t="shared" ref="L247:L252" si="190">K247/J247</f>
        <v>0.72383798776293173</v>
      </c>
      <c r="M247" s="36"/>
      <c r="N247" s="31" t="s">
        <v>11</v>
      </c>
      <c r="O247" s="31">
        <v>17</v>
      </c>
      <c r="P247" s="31">
        <v>4</v>
      </c>
      <c r="Q247" s="31">
        <v>10</v>
      </c>
      <c r="R247" s="31">
        <v>6</v>
      </c>
      <c r="S247" s="31">
        <v>20</v>
      </c>
      <c r="T247" s="31">
        <f t="shared" ref="T247:T252" si="191">G247</f>
        <v>15</v>
      </c>
      <c r="U247" s="31">
        <v>23</v>
      </c>
      <c r="W247" s="80">
        <f t="shared" ref="W247:W252" si="192">AVERAGE(O247:U247)</f>
        <v>13.571428571428571</v>
      </c>
      <c r="X247" s="80">
        <f t="shared" ref="X247:X252" si="193">_xlfn.STDEV.P(O247:U247)</f>
        <v>6.6085905749830731</v>
      </c>
      <c r="Y247" s="175">
        <f t="shared" ref="Y247:Y252" si="194">X247/W247</f>
        <v>0.48694877920927909</v>
      </c>
      <c r="AA247" s="284"/>
      <c r="AB247" s="284"/>
      <c r="AC247" s="284"/>
    </row>
    <row r="248" spans="1:29" ht="14.4" x14ac:dyDescent="0.3">
      <c r="A248" s="166" t="s">
        <v>12</v>
      </c>
      <c r="B248" s="166">
        <v>30</v>
      </c>
      <c r="C248" s="17">
        <v>8</v>
      </c>
      <c r="D248" s="17">
        <v>21</v>
      </c>
      <c r="E248" s="17">
        <v>4</v>
      </c>
      <c r="F248" s="17">
        <v>72</v>
      </c>
      <c r="G248" s="17">
        <v>1</v>
      </c>
      <c r="H248" s="169">
        <v>45</v>
      </c>
      <c r="I248" s="17"/>
      <c r="J248" s="80">
        <f t="shared" si="188"/>
        <v>25.857142857142858</v>
      </c>
      <c r="K248" s="80">
        <f t="shared" si="189"/>
        <v>23.757276006842748</v>
      </c>
      <c r="L248" s="175">
        <f t="shared" si="190"/>
        <v>0.9187896798226477</v>
      </c>
      <c r="M248" s="36"/>
      <c r="N248" s="31" t="s">
        <v>12</v>
      </c>
      <c r="O248" s="31">
        <v>22</v>
      </c>
      <c r="P248" s="31">
        <v>8</v>
      </c>
      <c r="Q248" s="31">
        <v>21</v>
      </c>
      <c r="R248" s="31">
        <v>4</v>
      </c>
      <c r="S248" s="31">
        <v>43</v>
      </c>
      <c r="T248" s="31">
        <f t="shared" si="191"/>
        <v>1</v>
      </c>
      <c r="U248" s="31">
        <v>26</v>
      </c>
      <c r="W248" s="80">
        <f t="shared" si="192"/>
        <v>17.857142857142858</v>
      </c>
      <c r="X248" s="80">
        <f t="shared" si="193"/>
        <v>13.621711361211677</v>
      </c>
      <c r="Y248" s="175">
        <f t="shared" si="194"/>
        <v>0.76281583622785387</v>
      </c>
      <c r="AA248" s="284"/>
      <c r="AB248" s="284"/>
      <c r="AC248" s="284"/>
    </row>
    <row r="249" spans="1:29" ht="14.4" x14ac:dyDescent="0.3">
      <c r="A249" s="166" t="s">
        <v>13</v>
      </c>
      <c r="B249" s="166">
        <v>47</v>
      </c>
      <c r="C249" s="17">
        <v>4</v>
      </c>
      <c r="D249" s="17">
        <v>5</v>
      </c>
      <c r="E249" s="17">
        <v>3</v>
      </c>
      <c r="F249" s="17">
        <v>102</v>
      </c>
      <c r="G249" s="17">
        <v>10</v>
      </c>
      <c r="H249" s="169">
        <v>66</v>
      </c>
      <c r="I249" s="17"/>
      <c r="J249" s="80">
        <f t="shared" si="188"/>
        <v>33.857142857142854</v>
      </c>
      <c r="K249" s="80">
        <f t="shared" si="189"/>
        <v>36.045322943794652</v>
      </c>
      <c r="L249" s="175">
        <f t="shared" si="190"/>
        <v>1.0646297915888716</v>
      </c>
      <c r="M249" s="36"/>
      <c r="N249" s="31" t="s">
        <v>13</v>
      </c>
      <c r="O249" s="31">
        <v>28</v>
      </c>
      <c r="P249" s="31">
        <v>4</v>
      </c>
      <c r="Q249" s="31">
        <v>5</v>
      </c>
      <c r="R249" s="31">
        <v>3</v>
      </c>
      <c r="S249" s="31">
        <v>30</v>
      </c>
      <c r="T249" s="31">
        <f t="shared" si="191"/>
        <v>10</v>
      </c>
      <c r="U249" s="31">
        <v>31</v>
      </c>
      <c r="W249" s="80">
        <f t="shared" si="192"/>
        <v>15.857142857142858</v>
      </c>
      <c r="X249" s="80">
        <f t="shared" si="193"/>
        <v>12.158813046258979</v>
      </c>
      <c r="Y249" s="175">
        <f t="shared" si="194"/>
        <v>0.76677199390822393</v>
      </c>
      <c r="AA249" s="284"/>
      <c r="AB249" s="284"/>
      <c r="AC249" s="284"/>
    </row>
    <row r="250" spans="1:29" ht="14.4" x14ac:dyDescent="0.3">
      <c r="A250" s="166" t="s">
        <v>14</v>
      </c>
      <c r="B250" s="166">
        <v>52</v>
      </c>
      <c r="C250" s="17">
        <v>22</v>
      </c>
      <c r="D250" s="17">
        <v>26</v>
      </c>
      <c r="E250" s="17">
        <v>15</v>
      </c>
      <c r="F250" s="17">
        <v>132</v>
      </c>
      <c r="G250" s="17">
        <v>4</v>
      </c>
      <c r="H250" s="169">
        <v>83</v>
      </c>
      <c r="I250" s="17"/>
      <c r="J250" s="80">
        <f t="shared" si="188"/>
        <v>47.714285714285715</v>
      </c>
      <c r="K250" s="80">
        <f t="shared" si="189"/>
        <v>42.226309624330135</v>
      </c>
      <c r="L250" s="175">
        <f t="shared" si="190"/>
        <v>0.88498253703685914</v>
      </c>
      <c r="M250" s="36"/>
      <c r="N250" s="31" t="s">
        <v>14</v>
      </c>
      <c r="O250" s="31">
        <v>39</v>
      </c>
      <c r="P250" s="31">
        <v>22</v>
      </c>
      <c r="Q250" s="31">
        <v>26</v>
      </c>
      <c r="R250" s="31">
        <v>15</v>
      </c>
      <c r="S250" s="31">
        <v>53</v>
      </c>
      <c r="T250" s="31">
        <f t="shared" si="191"/>
        <v>4</v>
      </c>
      <c r="U250" s="31">
        <v>40</v>
      </c>
      <c r="W250" s="80">
        <f t="shared" si="192"/>
        <v>28.428571428571427</v>
      </c>
      <c r="X250" s="80">
        <f t="shared" si="193"/>
        <v>15.462924717411209</v>
      </c>
      <c r="Y250" s="175">
        <f t="shared" si="194"/>
        <v>0.54392197498431394</v>
      </c>
      <c r="AA250" s="284"/>
      <c r="AB250" s="284"/>
      <c r="AC250" s="284"/>
    </row>
    <row r="251" spans="1:29" ht="14.4" x14ac:dyDescent="0.3">
      <c r="A251" s="166" t="s">
        <v>15</v>
      </c>
      <c r="B251" s="166">
        <v>30</v>
      </c>
      <c r="C251" s="17">
        <v>21</v>
      </c>
      <c r="D251" s="17">
        <v>31</v>
      </c>
      <c r="E251" s="17">
        <v>12</v>
      </c>
      <c r="F251" s="17">
        <v>50</v>
      </c>
      <c r="G251" s="17">
        <v>6</v>
      </c>
      <c r="H251" s="169">
        <v>38</v>
      </c>
      <c r="I251" s="17"/>
      <c r="J251" s="80">
        <f t="shared" si="188"/>
        <v>26.857142857142858</v>
      </c>
      <c r="K251" s="80">
        <f t="shared" si="189"/>
        <v>14.024759447171293</v>
      </c>
      <c r="L251" s="175">
        <f t="shared" si="190"/>
        <v>0.52219849005425023</v>
      </c>
      <c r="M251" s="36"/>
      <c r="N251" s="31" t="s">
        <v>15</v>
      </c>
      <c r="O251" s="31">
        <v>19</v>
      </c>
      <c r="P251" s="31">
        <v>21</v>
      </c>
      <c r="Q251" s="31">
        <v>31</v>
      </c>
      <c r="R251" s="31">
        <v>12</v>
      </c>
      <c r="S251" s="31">
        <v>19</v>
      </c>
      <c r="T251" s="31">
        <f t="shared" si="191"/>
        <v>6</v>
      </c>
      <c r="U251" s="31">
        <v>19</v>
      </c>
      <c r="W251" s="80">
        <f t="shared" si="192"/>
        <v>18.142857142857142</v>
      </c>
      <c r="X251" s="80">
        <f t="shared" si="193"/>
        <v>7.1799039275023215</v>
      </c>
      <c r="Y251" s="175">
        <f t="shared" si="194"/>
        <v>0.39574273616154532</v>
      </c>
      <c r="AA251" s="284"/>
      <c r="AB251" s="284"/>
      <c r="AC251" s="284"/>
    </row>
    <row r="252" spans="1:29" ht="14.4" x14ac:dyDescent="0.3">
      <c r="A252" s="170" t="s">
        <v>17</v>
      </c>
      <c r="B252" s="170">
        <f t="shared" ref="B252:H252" si="195">SUM(B247:B251)</f>
        <v>179</v>
      </c>
      <c r="C252" s="171">
        <f t="shared" si="195"/>
        <v>59</v>
      </c>
      <c r="D252" s="171">
        <f t="shared" si="195"/>
        <v>93</v>
      </c>
      <c r="E252" s="171">
        <f t="shared" si="195"/>
        <v>40</v>
      </c>
      <c r="F252" s="171">
        <f t="shared" si="195"/>
        <v>399</v>
      </c>
      <c r="G252" s="171">
        <f t="shared" si="195"/>
        <v>36</v>
      </c>
      <c r="H252" s="172">
        <f t="shared" si="195"/>
        <v>267</v>
      </c>
      <c r="I252" s="17"/>
      <c r="J252" s="80">
        <f t="shared" si="188"/>
        <v>153.28571428571428</v>
      </c>
      <c r="K252" s="80">
        <f t="shared" si="189"/>
        <v>127.10031390959807</v>
      </c>
      <c r="L252" s="175">
        <f t="shared" si="190"/>
        <v>0.82917259773269947</v>
      </c>
      <c r="M252" s="36"/>
      <c r="N252" s="31" t="s">
        <v>17</v>
      </c>
      <c r="O252" s="32">
        <v>125</v>
      </c>
      <c r="P252" s="32">
        <v>59</v>
      </c>
      <c r="Q252" s="32">
        <v>93</v>
      </c>
      <c r="R252" s="32">
        <v>40</v>
      </c>
      <c r="S252" s="32">
        <v>40</v>
      </c>
      <c r="T252" s="32">
        <f t="shared" si="191"/>
        <v>36</v>
      </c>
      <c r="U252" s="32">
        <v>139</v>
      </c>
      <c r="W252" s="80">
        <f t="shared" si="192"/>
        <v>76</v>
      </c>
      <c r="X252" s="80">
        <f t="shared" si="193"/>
        <v>39.892713262306081</v>
      </c>
      <c r="Y252" s="175">
        <f t="shared" si="194"/>
        <v>0.52490412187244839</v>
      </c>
      <c r="AA252" s="284"/>
      <c r="AB252" s="284"/>
      <c r="AC252" s="284"/>
    </row>
    <row r="253" spans="1:29" ht="14.4" x14ac:dyDescent="0.3">
      <c r="AA253" s="284"/>
      <c r="AB253" s="284"/>
      <c r="AC253" s="284"/>
    </row>
    <row r="254" spans="1:29" ht="14.4" x14ac:dyDescent="0.3">
      <c r="A254" s="36"/>
      <c r="B254" s="36"/>
      <c r="C254" s="36"/>
      <c r="D254" s="36"/>
      <c r="E254" s="36"/>
      <c r="F254" s="36"/>
      <c r="G254" s="36"/>
      <c r="H254" s="36"/>
      <c r="J254" s="36"/>
      <c r="K254" s="36"/>
      <c r="L254" s="36"/>
      <c r="M254" s="36"/>
      <c r="V254" s="218" t="str">
        <f>V210</f>
        <v>Pre-Post evaluation</v>
      </c>
      <c r="W254" s="216"/>
      <c r="AA254" s="284"/>
      <c r="AB254" s="284"/>
      <c r="AC254" s="284"/>
    </row>
    <row r="255" spans="1:29" ht="14.4" x14ac:dyDescent="0.3">
      <c r="A255" s="15" t="s">
        <v>47</v>
      </c>
      <c r="B255" t="s">
        <v>157</v>
      </c>
      <c r="F255" s="44"/>
      <c r="N255" s="121" t="s">
        <v>28</v>
      </c>
      <c r="O255" s="121"/>
      <c r="P255" s="121"/>
      <c r="Q255" s="121"/>
      <c r="R255" s="121" t="s">
        <v>29</v>
      </c>
      <c r="S255" s="97"/>
      <c r="T255" s="97"/>
      <c r="V255" s="218" t="s">
        <v>43</v>
      </c>
      <c r="W255" s="216"/>
      <c r="AA255" s="284"/>
      <c r="AB255" s="284"/>
      <c r="AC255" s="284"/>
    </row>
    <row r="256" spans="1:29" ht="28.8" x14ac:dyDescent="0.3">
      <c r="A256" s="4"/>
      <c r="B256" s="306" t="str">
        <f>B202</f>
        <v>B</v>
      </c>
      <c r="C256" s="306" t="str">
        <f t="shared" ref="C256:H256" si="196">C202</f>
        <v>D</v>
      </c>
      <c r="D256" s="306" t="str">
        <f t="shared" si="196"/>
        <v>E</v>
      </c>
      <c r="E256" s="306" t="str">
        <f t="shared" si="196"/>
        <v>F</v>
      </c>
      <c r="F256" s="306" t="str">
        <f t="shared" si="196"/>
        <v>G</v>
      </c>
      <c r="G256" s="306" t="str">
        <f t="shared" si="196"/>
        <v>H</v>
      </c>
      <c r="H256" s="306" t="str">
        <f t="shared" si="196"/>
        <v>A</v>
      </c>
      <c r="I256" s="306" t="str">
        <f>I212</f>
        <v>B - Rearrival</v>
      </c>
      <c r="J256" s="38" t="str">
        <f>E5</f>
        <v>AVERAGE</v>
      </c>
      <c r="K256" s="38" t="str">
        <f>F5</f>
        <v>STDEV</v>
      </c>
      <c r="L256" s="38" t="str">
        <f>G5</f>
        <v>RSD</v>
      </c>
      <c r="N256" s="122" t="str">
        <f>E5</f>
        <v>AVERAGE</v>
      </c>
      <c r="O256" s="122" t="str">
        <f>F5</f>
        <v>STDEV</v>
      </c>
      <c r="P256" s="122" t="str">
        <f>G5</f>
        <v>RSD</v>
      </c>
      <c r="Q256" s="97"/>
      <c r="R256" s="122" t="str">
        <f>E5</f>
        <v>AVERAGE</v>
      </c>
      <c r="S256" s="122" t="str">
        <f>F5</f>
        <v>STDEV</v>
      </c>
      <c r="T256" s="122" t="str">
        <f>G5</f>
        <v>RSD</v>
      </c>
      <c r="V256" s="236" t="str">
        <f>B256</f>
        <v>B</v>
      </c>
      <c r="W256" s="217" t="str">
        <f>I256</f>
        <v>B - Rearrival</v>
      </c>
      <c r="Y256" s="218" t="str">
        <f>Y212</f>
        <v>&gt; 20 µm</v>
      </c>
      <c r="Z256" s="218" t="str">
        <f>Z212</f>
        <v>&gt; 10 µm</v>
      </c>
      <c r="AA256" s="284"/>
      <c r="AB256" s="284"/>
      <c r="AC256" s="284"/>
    </row>
    <row r="257" spans="1:29" ht="14.4" x14ac:dyDescent="0.3">
      <c r="A257" s="6" t="s">
        <v>11</v>
      </c>
      <c r="B257" s="57">
        <v>20</v>
      </c>
      <c r="C257" s="59">
        <v>4</v>
      </c>
      <c r="D257" s="59">
        <v>10</v>
      </c>
      <c r="E257" s="59">
        <v>6</v>
      </c>
      <c r="F257" s="14">
        <v>38</v>
      </c>
      <c r="G257" s="106">
        <v>15</v>
      </c>
      <c r="H257" s="76">
        <v>32</v>
      </c>
      <c r="I257" s="284">
        <v>27</v>
      </c>
      <c r="J257" s="41">
        <f t="shared" ref="J257:J262" si="197">AVERAGE(B257:H257)</f>
        <v>17.857142857142858</v>
      </c>
      <c r="K257" s="41">
        <f t="shared" ref="K257:K262" si="198">_xlfn.STDEV.P(B257:H257)</f>
        <v>12.028876820011934</v>
      </c>
      <c r="L257" s="147">
        <f t="shared" ref="L257:L262" si="199">K257/J257</f>
        <v>0.67361710192066826</v>
      </c>
      <c r="N257" s="123">
        <f t="shared" ref="N257:N262" si="200">AVERAGE(B257,F257,H257)</f>
        <v>30</v>
      </c>
      <c r="O257" s="123">
        <f t="shared" ref="O257:O262" si="201">_xlfn.STDEV.P(B257,F257,H257)</f>
        <v>7.4833147735478827</v>
      </c>
      <c r="P257" s="144">
        <f t="shared" ref="P257:P262" si="202">O257/N257</f>
        <v>0.24944382578492943</v>
      </c>
      <c r="Q257" s="97"/>
      <c r="R257" s="123">
        <f t="shared" ref="R257:R262" si="203">AVERAGE(C257:E257)</f>
        <v>6.666666666666667</v>
      </c>
      <c r="S257" s="123">
        <f t="shared" ref="S257:S262" si="204">_xlfn.STDEV.P(C257:E257)</f>
        <v>2.4944382578492941</v>
      </c>
      <c r="T257" s="144">
        <f t="shared" ref="T257:T262" si="205">S257/R257</f>
        <v>0.37416573867739411</v>
      </c>
      <c r="V257" s="216">
        <v>17</v>
      </c>
      <c r="W257" s="216">
        <v>20</v>
      </c>
      <c r="Y257" s="322">
        <f t="shared" ref="Y257:Y262" si="206">W257/V257-1</f>
        <v>0.17647058823529416</v>
      </c>
      <c r="Z257" s="322">
        <f t="shared" ref="Z257:Z262" si="207">I257/B257-1</f>
        <v>0.35000000000000009</v>
      </c>
      <c r="AA257" s="284"/>
      <c r="AB257" s="284"/>
      <c r="AC257" s="284"/>
    </row>
    <row r="258" spans="1:29" ht="14.4" x14ac:dyDescent="0.3">
      <c r="A258" s="6" t="s">
        <v>12</v>
      </c>
      <c r="B258" s="58">
        <v>30</v>
      </c>
      <c r="C258" s="31">
        <v>8</v>
      </c>
      <c r="D258" s="31">
        <v>21</v>
      </c>
      <c r="E258" s="31">
        <v>4</v>
      </c>
      <c r="F258" s="22">
        <v>69</v>
      </c>
      <c r="G258" s="62">
        <v>1</v>
      </c>
      <c r="H258" s="77">
        <v>40</v>
      </c>
      <c r="I258" s="284">
        <v>41</v>
      </c>
      <c r="J258" s="41">
        <f t="shared" si="197"/>
        <v>24.714285714285715</v>
      </c>
      <c r="K258" s="41">
        <f t="shared" si="198"/>
        <v>22.384396898058164</v>
      </c>
      <c r="L258" s="147">
        <f t="shared" si="199"/>
        <v>0.90572704211796029</v>
      </c>
      <c r="N258" s="123">
        <f t="shared" si="200"/>
        <v>46.333333333333336</v>
      </c>
      <c r="O258" s="123">
        <f t="shared" si="201"/>
        <v>16.539514973407037</v>
      </c>
      <c r="P258" s="144">
        <f t="shared" si="202"/>
        <v>0.35696794906633894</v>
      </c>
      <c r="Q258" s="97"/>
      <c r="R258" s="123">
        <f t="shared" si="203"/>
        <v>11</v>
      </c>
      <c r="S258" s="123">
        <f t="shared" si="204"/>
        <v>7.2571803523590805</v>
      </c>
      <c r="T258" s="144">
        <f t="shared" si="205"/>
        <v>0.65974366839628007</v>
      </c>
      <c r="V258" s="216">
        <v>22</v>
      </c>
      <c r="W258" s="216">
        <v>30</v>
      </c>
      <c r="Y258" s="322">
        <f t="shared" si="206"/>
        <v>0.36363636363636354</v>
      </c>
      <c r="Z258" s="322">
        <f t="shared" si="207"/>
        <v>0.3666666666666667</v>
      </c>
      <c r="AA258" s="284"/>
      <c r="AB258" s="284"/>
      <c r="AC258" s="284"/>
    </row>
    <row r="259" spans="1:29" ht="14.4" x14ac:dyDescent="0.3">
      <c r="A259" s="6" t="s">
        <v>13</v>
      </c>
      <c r="B259" s="58">
        <v>46</v>
      </c>
      <c r="C259" s="31">
        <v>4</v>
      </c>
      <c r="D259" s="31">
        <v>5</v>
      </c>
      <c r="E259" s="31">
        <v>3</v>
      </c>
      <c r="F259" s="22">
        <v>83</v>
      </c>
      <c r="G259" s="62">
        <v>10</v>
      </c>
      <c r="H259" s="77">
        <v>54</v>
      </c>
      <c r="I259" s="284">
        <v>61</v>
      </c>
      <c r="J259" s="41">
        <f t="shared" si="197"/>
        <v>29.285714285714285</v>
      </c>
      <c r="K259" s="41">
        <f t="shared" si="198"/>
        <v>29.44105144528778</v>
      </c>
      <c r="L259" s="147">
        <f t="shared" si="199"/>
        <v>1.0053041956927535</v>
      </c>
      <c r="N259" s="123">
        <f t="shared" si="200"/>
        <v>61</v>
      </c>
      <c r="O259" s="123">
        <f t="shared" si="201"/>
        <v>15.895492023421818</v>
      </c>
      <c r="P259" s="144">
        <f t="shared" si="202"/>
        <v>0.26058183644953803</v>
      </c>
      <c r="Q259" s="97"/>
      <c r="R259" s="123">
        <f t="shared" si="203"/>
        <v>4</v>
      </c>
      <c r="S259" s="123">
        <f t="shared" si="204"/>
        <v>0.81649658092772603</v>
      </c>
      <c r="T259" s="144">
        <f t="shared" si="205"/>
        <v>0.20412414523193151</v>
      </c>
      <c r="V259" s="216">
        <v>28</v>
      </c>
      <c r="W259" s="216">
        <v>37</v>
      </c>
      <c r="Y259" s="322">
        <f t="shared" si="206"/>
        <v>0.3214285714285714</v>
      </c>
      <c r="Z259" s="322">
        <f t="shared" si="207"/>
        <v>0.32608695652173902</v>
      </c>
      <c r="AA259" s="284"/>
      <c r="AB259" s="284"/>
      <c r="AC259" s="284"/>
    </row>
    <row r="260" spans="1:29" thickBot="1" x14ac:dyDescent="0.35">
      <c r="A260" s="6" t="s">
        <v>14</v>
      </c>
      <c r="B260" s="58">
        <v>52</v>
      </c>
      <c r="C260" s="31">
        <v>22</v>
      </c>
      <c r="D260" s="31">
        <v>26</v>
      </c>
      <c r="E260" s="31">
        <v>15</v>
      </c>
      <c r="F260" s="22">
        <v>114</v>
      </c>
      <c r="G260" s="62">
        <v>4</v>
      </c>
      <c r="H260" s="77">
        <v>77</v>
      </c>
      <c r="I260" s="284">
        <v>68</v>
      </c>
      <c r="J260" s="41">
        <f t="shared" si="197"/>
        <v>44.285714285714285</v>
      </c>
      <c r="K260" s="41">
        <f t="shared" si="198"/>
        <v>36.452373176572216</v>
      </c>
      <c r="L260" s="147">
        <f t="shared" si="199"/>
        <v>0.8231181039871146</v>
      </c>
      <c r="N260" s="123">
        <f t="shared" si="200"/>
        <v>81</v>
      </c>
      <c r="O260" s="123">
        <f t="shared" si="201"/>
        <v>25.468935326524086</v>
      </c>
      <c r="P260" s="144">
        <f t="shared" si="202"/>
        <v>0.31443130032745786</v>
      </c>
      <c r="Q260" s="97"/>
      <c r="R260" s="123">
        <f t="shared" si="203"/>
        <v>21</v>
      </c>
      <c r="S260" s="123">
        <f t="shared" si="204"/>
        <v>4.5460605656619517</v>
      </c>
      <c r="T260" s="144">
        <f t="shared" si="205"/>
        <v>0.21647907455533102</v>
      </c>
      <c r="V260" s="216">
        <v>39</v>
      </c>
      <c r="W260" s="216">
        <v>35</v>
      </c>
      <c r="Y260" s="322">
        <f t="shared" si="206"/>
        <v>-0.10256410256410253</v>
      </c>
      <c r="Z260" s="322">
        <f t="shared" si="207"/>
        <v>0.30769230769230771</v>
      </c>
      <c r="AA260" s="284"/>
      <c r="AB260" s="284"/>
      <c r="AC260" s="284"/>
    </row>
    <row r="261" spans="1:29" ht="14.4" x14ac:dyDescent="0.3">
      <c r="A261" s="6" t="s">
        <v>15</v>
      </c>
      <c r="B261" s="58">
        <v>28</v>
      </c>
      <c r="C261" s="31">
        <v>21</v>
      </c>
      <c r="D261" s="31">
        <v>31</v>
      </c>
      <c r="E261" s="31">
        <v>12</v>
      </c>
      <c r="F261" s="22">
        <v>39</v>
      </c>
      <c r="G261" s="62">
        <v>6</v>
      </c>
      <c r="H261" s="77">
        <v>35</v>
      </c>
      <c r="I261" s="284">
        <v>36</v>
      </c>
      <c r="J261" s="41">
        <f t="shared" si="197"/>
        <v>24.571428571428573</v>
      </c>
      <c r="K261" s="41">
        <f t="shared" si="198"/>
        <v>11.24858267715973</v>
      </c>
      <c r="L261" s="147">
        <f t="shared" si="199"/>
        <v>0.45779115546580296</v>
      </c>
      <c r="N261" s="123">
        <f t="shared" si="200"/>
        <v>34</v>
      </c>
      <c r="O261" s="123">
        <f t="shared" si="201"/>
        <v>4.5460605656619517</v>
      </c>
      <c r="P261" s="144">
        <f t="shared" si="202"/>
        <v>0.13370766369593975</v>
      </c>
      <c r="Q261" s="97"/>
      <c r="R261" s="123">
        <f t="shared" si="203"/>
        <v>21.333333333333332</v>
      </c>
      <c r="S261" s="123">
        <f t="shared" si="204"/>
        <v>7.7602978178818773</v>
      </c>
      <c r="T261" s="144">
        <f t="shared" si="205"/>
        <v>0.363763960213213</v>
      </c>
      <c r="V261" s="216">
        <v>19</v>
      </c>
      <c r="W261" s="216">
        <v>17</v>
      </c>
      <c r="Y261" s="322">
        <f t="shared" si="206"/>
        <v>-0.10526315789473684</v>
      </c>
      <c r="Z261" s="322">
        <f t="shared" si="207"/>
        <v>0.28571428571428581</v>
      </c>
      <c r="AA261" s="345"/>
      <c r="AB261" s="340" t="str">
        <f>Z256</f>
        <v>&gt; 10 µm</v>
      </c>
      <c r="AC261" s="341" t="str">
        <f>Y256</f>
        <v>&gt; 20 µm</v>
      </c>
    </row>
    <row r="262" spans="1:29" thickBot="1" x14ac:dyDescent="0.35">
      <c r="A262" s="8" t="s">
        <v>17</v>
      </c>
      <c r="B262" s="107">
        <f t="shared" ref="B262:I262" si="208">SUM(B257:B261)</f>
        <v>176</v>
      </c>
      <c r="C262" s="105">
        <f t="shared" si="208"/>
        <v>59</v>
      </c>
      <c r="D262" s="105">
        <f t="shared" si="208"/>
        <v>93</v>
      </c>
      <c r="E262" s="105">
        <f t="shared" si="208"/>
        <v>40</v>
      </c>
      <c r="F262" s="105">
        <f t="shared" si="208"/>
        <v>343</v>
      </c>
      <c r="G262" s="27">
        <f t="shared" si="208"/>
        <v>36</v>
      </c>
      <c r="H262" s="75">
        <f t="shared" si="208"/>
        <v>238</v>
      </c>
      <c r="I262" s="321">
        <f t="shared" si="208"/>
        <v>233</v>
      </c>
      <c r="J262" s="41">
        <f t="shared" si="197"/>
        <v>140.71428571428572</v>
      </c>
      <c r="K262" s="41">
        <f t="shared" si="198"/>
        <v>108.02871878177882</v>
      </c>
      <c r="L262" s="147">
        <f t="shared" si="199"/>
        <v>0.7677167832207632</v>
      </c>
      <c r="M262" s="205"/>
      <c r="N262" s="141">
        <f t="shared" si="200"/>
        <v>252.33333333333334</v>
      </c>
      <c r="O262" s="141">
        <f t="shared" si="201"/>
        <v>68.926692136565563</v>
      </c>
      <c r="P262" s="145">
        <f t="shared" si="202"/>
        <v>0.27315730040911057</v>
      </c>
      <c r="Q262" s="121"/>
      <c r="R262" s="141">
        <f t="shared" si="203"/>
        <v>64</v>
      </c>
      <c r="S262" s="141">
        <f t="shared" si="204"/>
        <v>21.924111536540465</v>
      </c>
      <c r="T262" s="145">
        <f t="shared" si="205"/>
        <v>0.34256424275844477</v>
      </c>
      <c r="V262" s="218">
        <v>125</v>
      </c>
      <c r="W262" s="216">
        <f>SUM(W257:W261)</f>
        <v>139</v>
      </c>
      <c r="Y262" s="322">
        <f t="shared" si="206"/>
        <v>0.1120000000000001</v>
      </c>
      <c r="Z262" s="322">
        <f t="shared" si="207"/>
        <v>0.32386363636363646</v>
      </c>
      <c r="AA262" s="342" t="str">
        <f>AA135</f>
        <v>Stability \w RSD:</v>
      </c>
      <c r="AB262" s="343">
        <f>(2*ABS(B262-AVERAGE(B262,I262))/AVERAGE(B262,I262))/L262</f>
        <v>0.36306175981672861</v>
      </c>
      <c r="AC262" s="344">
        <f>(2*ABS(V262-AVERAGE(W262,V262))/AVERAGE(V262,W262))/L262</f>
        <v>0.13815069356130968</v>
      </c>
    </row>
    <row r="263" spans="1:29" ht="14.4" x14ac:dyDescent="0.3">
      <c r="A263" s="1"/>
      <c r="B263" s="53"/>
      <c r="C263" s="53"/>
      <c r="D263" s="53"/>
      <c r="E263" s="54"/>
      <c r="F263" s="53"/>
      <c r="G263" s="53"/>
      <c r="H263" s="53"/>
      <c r="I263" s="53"/>
      <c r="J263" s="41"/>
      <c r="K263" s="41"/>
      <c r="L263" s="43"/>
      <c r="N263" s="22"/>
      <c r="AA263" s="283"/>
      <c r="AB263" s="284"/>
      <c r="AC263" s="284"/>
    </row>
    <row r="264" spans="1:29" ht="14.4" x14ac:dyDescent="0.3">
      <c r="A264" s="1"/>
      <c r="B264" s="53"/>
      <c r="C264" s="53"/>
      <c r="D264" s="53"/>
      <c r="E264" s="54"/>
      <c r="F264" s="53"/>
      <c r="G264" s="53"/>
      <c r="H264" s="53"/>
      <c r="I264" s="53"/>
      <c r="J264" s="41"/>
      <c r="K264" s="41"/>
      <c r="L264" s="43"/>
      <c r="N264" s="22"/>
      <c r="AA264" s="283"/>
      <c r="AB264" s="284"/>
      <c r="AC264" s="284"/>
    </row>
    <row r="265" spans="1:29" ht="14.4" x14ac:dyDescent="0.3">
      <c r="A265" s="1"/>
      <c r="B265" s="53"/>
      <c r="C265" s="53"/>
      <c r="D265" s="53"/>
      <c r="E265" s="54"/>
      <c r="F265" s="53"/>
      <c r="G265" s="53"/>
      <c r="H265" s="53"/>
      <c r="I265" s="53"/>
      <c r="J265" s="41"/>
      <c r="K265" s="41"/>
      <c r="L265" s="43"/>
      <c r="N265" s="22"/>
      <c r="AA265" s="283"/>
      <c r="AB265" s="284"/>
      <c r="AC265" s="284"/>
    </row>
    <row r="266" spans="1:29" ht="14.4" x14ac:dyDescent="0.3">
      <c r="E266" s="44"/>
      <c r="AA266" s="284"/>
      <c r="AB266" s="284"/>
      <c r="AC266" s="284"/>
    </row>
    <row r="267" spans="1:29" ht="14.4" x14ac:dyDescent="0.3">
      <c r="A267" s="17" t="s">
        <v>49</v>
      </c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32" t="s">
        <v>50</v>
      </c>
      <c r="O267" s="31"/>
      <c r="P267" s="31"/>
      <c r="Q267" s="31"/>
      <c r="R267" s="31"/>
      <c r="S267" s="31"/>
      <c r="T267" s="31"/>
      <c r="U267" s="31"/>
      <c r="V267" s="31"/>
      <c r="W267" s="31"/>
      <c r="AA267" s="284"/>
      <c r="AB267" s="284"/>
      <c r="AC267" s="284"/>
    </row>
    <row r="268" spans="1:29" ht="14.4" x14ac:dyDescent="0.3">
      <c r="A268" s="78"/>
      <c r="B268" s="165" t="str">
        <f>B202</f>
        <v>B</v>
      </c>
      <c r="C268" s="165" t="str">
        <f t="shared" ref="C268:H268" si="209">C202</f>
        <v>D</v>
      </c>
      <c r="D268" s="165" t="str">
        <f t="shared" si="209"/>
        <v>E</v>
      </c>
      <c r="E268" s="165" t="str">
        <f t="shared" si="209"/>
        <v>F</v>
      </c>
      <c r="F268" s="165" t="str">
        <f t="shared" si="209"/>
        <v>G</v>
      </c>
      <c r="G268" s="165" t="str">
        <f t="shared" si="209"/>
        <v>H</v>
      </c>
      <c r="H268" s="165" t="str">
        <f t="shared" si="209"/>
        <v>A</v>
      </c>
      <c r="I268" s="17"/>
      <c r="J268" s="174" t="str">
        <f>E5</f>
        <v>AVERAGE</v>
      </c>
      <c r="K268" s="174" t="str">
        <f>F5</f>
        <v>STDEV</v>
      </c>
      <c r="L268" s="174" t="str">
        <f>G5</f>
        <v>RSD</v>
      </c>
      <c r="M268" s="17"/>
      <c r="N268" s="31"/>
      <c r="O268" s="241" t="str">
        <f>B268</f>
        <v>B</v>
      </c>
      <c r="P268" s="241" t="str">
        <f t="shared" ref="P268:U268" si="210">C268</f>
        <v>D</v>
      </c>
      <c r="Q268" s="241" t="str">
        <f t="shared" si="210"/>
        <v>E</v>
      </c>
      <c r="R268" s="241" t="str">
        <f t="shared" si="210"/>
        <v>F</v>
      </c>
      <c r="S268" s="241" t="str">
        <f t="shared" si="210"/>
        <v>G</v>
      </c>
      <c r="T268" s="241" t="str">
        <f t="shared" si="210"/>
        <v>H</v>
      </c>
      <c r="U268" s="241" t="str">
        <f t="shared" si="210"/>
        <v>A</v>
      </c>
      <c r="V268" s="29"/>
      <c r="W268" s="174" t="str">
        <f>E5</f>
        <v>AVERAGE</v>
      </c>
      <c r="X268" s="174" t="str">
        <f>F5</f>
        <v>STDEV</v>
      </c>
      <c r="Y268" s="174" t="str">
        <f>G5</f>
        <v>RSD</v>
      </c>
      <c r="AA268" s="284"/>
      <c r="AB268" s="284"/>
      <c r="AC268" s="284"/>
    </row>
    <row r="269" spans="1:29" ht="14.4" x14ac:dyDescent="0.3">
      <c r="A269" s="166" t="s">
        <v>11</v>
      </c>
      <c r="B269" s="78">
        <v>36</v>
      </c>
      <c r="C269" s="167">
        <v>22</v>
      </c>
      <c r="D269" s="167">
        <v>27</v>
      </c>
      <c r="E269" s="167">
        <v>16</v>
      </c>
      <c r="F269" s="167">
        <v>77</v>
      </c>
      <c r="G269" s="167">
        <v>30</v>
      </c>
      <c r="H269" s="168">
        <v>71</v>
      </c>
      <c r="I269" s="17"/>
      <c r="J269" s="80">
        <f t="shared" ref="J269:J274" si="211">AVERAGE(B269:H269)</f>
        <v>39.857142857142854</v>
      </c>
      <c r="K269" s="80">
        <f t="shared" ref="K269:K274" si="212">_xlfn.STDEV.P(B269:H269)</f>
        <v>22.408088918504223</v>
      </c>
      <c r="L269" s="175">
        <f t="shared" ref="L269:L274" si="213">K269/J269</f>
        <v>0.56221011623487305</v>
      </c>
      <c r="M269" s="17"/>
      <c r="N269" s="31" t="s">
        <v>11</v>
      </c>
      <c r="O269" s="31">
        <v>35</v>
      </c>
      <c r="P269" s="31">
        <v>22</v>
      </c>
      <c r="Q269" s="31">
        <v>27</v>
      </c>
      <c r="R269" s="31">
        <v>16</v>
      </c>
      <c r="S269" s="31">
        <v>56</v>
      </c>
      <c r="T269" s="31">
        <f>G269</f>
        <v>30</v>
      </c>
      <c r="U269" s="31">
        <v>50</v>
      </c>
      <c r="V269" s="31"/>
      <c r="W269" s="80">
        <f t="shared" ref="W269:W274" si="214">AVERAGE(O269:U269)</f>
        <v>33.714285714285715</v>
      </c>
      <c r="X269" s="80">
        <f t="shared" ref="X269:X274" si="215">_xlfn.STDEV.P(O269:U269)</f>
        <v>13.48771171648248</v>
      </c>
      <c r="Y269" s="175">
        <f t="shared" ref="Y269:Y274" si="216">X269/W269</f>
        <v>0.40005924582787017</v>
      </c>
      <c r="AA269" s="284"/>
      <c r="AB269" s="284"/>
      <c r="AC269" s="284"/>
    </row>
    <row r="270" spans="1:29" ht="14.4" x14ac:dyDescent="0.3">
      <c r="A270" s="166" t="s">
        <v>12</v>
      </c>
      <c r="B270" s="166">
        <v>85</v>
      </c>
      <c r="C270" s="17">
        <v>12</v>
      </c>
      <c r="D270" s="17">
        <v>8</v>
      </c>
      <c r="E270" s="17">
        <v>7</v>
      </c>
      <c r="F270" s="17">
        <v>126</v>
      </c>
      <c r="G270" s="17">
        <v>6</v>
      </c>
      <c r="H270" s="169">
        <v>106</v>
      </c>
      <c r="I270" s="17"/>
      <c r="J270" s="80">
        <f t="shared" si="211"/>
        <v>50</v>
      </c>
      <c r="K270" s="80">
        <f t="shared" si="212"/>
        <v>49.468604762443597</v>
      </c>
      <c r="L270" s="175">
        <f t="shared" si="213"/>
        <v>0.98937209524887193</v>
      </c>
      <c r="M270" s="17"/>
      <c r="N270" s="31" t="s">
        <v>12</v>
      </c>
      <c r="O270" s="31">
        <v>75</v>
      </c>
      <c r="P270" s="31">
        <v>12</v>
      </c>
      <c r="Q270" s="31">
        <v>8</v>
      </c>
      <c r="R270" s="31">
        <v>7</v>
      </c>
      <c r="S270" s="31">
        <v>53</v>
      </c>
      <c r="T270" s="31">
        <f t="shared" ref="T270:T273" si="217">G270</f>
        <v>6</v>
      </c>
      <c r="U270" s="31">
        <v>45</v>
      </c>
      <c r="V270" s="31"/>
      <c r="W270" s="80">
        <f t="shared" si="214"/>
        <v>29.428571428571427</v>
      </c>
      <c r="X270" s="80">
        <f t="shared" si="215"/>
        <v>25.883569762949417</v>
      </c>
      <c r="Y270" s="175">
        <f t="shared" si="216"/>
        <v>0.87953877835265015</v>
      </c>
      <c r="AA270" s="284"/>
      <c r="AB270" s="284"/>
      <c r="AC270" s="284"/>
    </row>
    <row r="271" spans="1:29" ht="14.4" x14ac:dyDescent="0.3">
      <c r="A271" s="166" t="s">
        <v>13</v>
      </c>
      <c r="B271" s="166">
        <v>98</v>
      </c>
      <c r="C271" s="17">
        <v>30</v>
      </c>
      <c r="D271" s="17">
        <v>23</v>
      </c>
      <c r="E271" s="17">
        <v>15</v>
      </c>
      <c r="F271" s="17">
        <v>188</v>
      </c>
      <c r="G271" s="17">
        <v>27</v>
      </c>
      <c r="H271" s="169">
        <v>135</v>
      </c>
      <c r="I271" s="17"/>
      <c r="J271" s="80">
        <f t="shared" si="211"/>
        <v>73.714285714285708</v>
      </c>
      <c r="K271" s="80">
        <f t="shared" si="212"/>
        <v>62.700454055576905</v>
      </c>
      <c r="L271" s="175">
        <f t="shared" si="213"/>
        <v>0.85058755501751626</v>
      </c>
      <c r="M271" s="17"/>
      <c r="N271" s="31" t="s">
        <v>13</v>
      </c>
      <c r="O271" s="31">
        <v>71</v>
      </c>
      <c r="P271" s="31">
        <v>30</v>
      </c>
      <c r="Q271" s="31">
        <v>23</v>
      </c>
      <c r="R271" s="31">
        <v>15</v>
      </c>
      <c r="S271" s="31">
        <v>67</v>
      </c>
      <c r="T271" s="31">
        <f t="shared" si="217"/>
        <v>27</v>
      </c>
      <c r="U271" s="31">
        <v>67</v>
      </c>
      <c r="V271" s="31"/>
      <c r="W271" s="80">
        <f t="shared" si="214"/>
        <v>42.857142857142854</v>
      </c>
      <c r="X271" s="80">
        <f t="shared" si="215"/>
        <v>22.50351446475208</v>
      </c>
      <c r="Y271" s="175">
        <f t="shared" si="216"/>
        <v>0.52508200417754858</v>
      </c>
      <c r="AA271" s="284"/>
      <c r="AB271" s="284"/>
      <c r="AC271" s="284"/>
    </row>
    <row r="272" spans="1:29" ht="14.4" x14ac:dyDescent="0.3">
      <c r="A272" s="166" t="s">
        <v>14</v>
      </c>
      <c r="B272" s="166">
        <v>108</v>
      </c>
      <c r="C272" s="17">
        <v>44</v>
      </c>
      <c r="D272" s="17">
        <v>51</v>
      </c>
      <c r="E272" s="17">
        <v>33</v>
      </c>
      <c r="F272" s="17">
        <v>238</v>
      </c>
      <c r="G272" s="17">
        <v>24</v>
      </c>
      <c r="H272" s="169">
        <v>160</v>
      </c>
      <c r="I272" s="17"/>
      <c r="J272" s="80">
        <f t="shared" si="211"/>
        <v>94</v>
      </c>
      <c r="K272" s="80">
        <f t="shared" si="212"/>
        <v>73.928536922007126</v>
      </c>
      <c r="L272" s="175">
        <f t="shared" si="213"/>
        <v>0.78647379704262899</v>
      </c>
      <c r="M272" s="17"/>
      <c r="N272" s="31" t="s">
        <v>14</v>
      </c>
      <c r="O272" s="31">
        <v>90</v>
      </c>
      <c r="P272" s="31">
        <v>44</v>
      </c>
      <c r="Q272" s="31">
        <v>51</v>
      </c>
      <c r="R272" s="31">
        <v>33</v>
      </c>
      <c r="S272" s="31">
        <v>115</v>
      </c>
      <c r="T272" s="31">
        <f t="shared" si="217"/>
        <v>24</v>
      </c>
      <c r="U272" s="31">
        <v>93</v>
      </c>
      <c r="V272" s="31"/>
      <c r="W272" s="80">
        <f t="shared" si="214"/>
        <v>64.285714285714292</v>
      </c>
      <c r="X272" s="80">
        <f t="shared" si="215"/>
        <v>32.176807467110685</v>
      </c>
      <c r="Y272" s="175">
        <f t="shared" si="216"/>
        <v>0.50052811615505499</v>
      </c>
      <c r="AA272" s="284"/>
      <c r="AB272" s="284"/>
      <c r="AC272" s="284"/>
    </row>
    <row r="273" spans="1:29" ht="14.4" x14ac:dyDescent="0.3">
      <c r="A273" s="166" t="s">
        <v>15</v>
      </c>
      <c r="B273" s="166">
        <v>57</v>
      </c>
      <c r="C273" s="17">
        <v>52</v>
      </c>
      <c r="D273" s="17">
        <v>65</v>
      </c>
      <c r="E273" s="17">
        <v>18</v>
      </c>
      <c r="F273" s="17">
        <v>80</v>
      </c>
      <c r="G273" s="17">
        <v>7</v>
      </c>
      <c r="H273" s="169">
        <v>106</v>
      </c>
      <c r="I273" s="17"/>
      <c r="J273" s="80">
        <f t="shared" si="211"/>
        <v>55</v>
      </c>
      <c r="K273" s="80">
        <f t="shared" si="212"/>
        <v>31.649870232187141</v>
      </c>
      <c r="L273" s="175">
        <f t="shared" si="213"/>
        <v>0.57545218603976622</v>
      </c>
      <c r="M273" s="17"/>
      <c r="N273" s="31" t="s">
        <v>15</v>
      </c>
      <c r="O273" s="31">
        <v>39</v>
      </c>
      <c r="P273" s="31">
        <v>52</v>
      </c>
      <c r="Q273" s="31">
        <v>65</v>
      </c>
      <c r="R273" s="31">
        <v>18</v>
      </c>
      <c r="S273" s="31">
        <v>35</v>
      </c>
      <c r="T273" s="31">
        <f t="shared" si="217"/>
        <v>7</v>
      </c>
      <c r="U273" s="31">
        <v>44</v>
      </c>
      <c r="V273" s="31"/>
      <c r="W273" s="80">
        <f t="shared" si="214"/>
        <v>37.142857142857146</v>
      </c>
      <c r="X273" s="80">
        <f t="shared" si="215"/>
        <v>18.232064152621504</v>
      </c>
      <c r="Y273" s="175">
        <f t="shared" si="216"/>
        <v>0.49086326564750199</v>
      </c>
      <c r="AA273" s="284"/>
      <c r="AB273" s="284"/>
      <c r="AC273" s="284"/>
    </row>
    <row r="274" spans="1:29" ht="14.4" x14ac:dyDescent="0.3">
      <c r="A274" s="170" t="s">
        <v>17</v>
      </c>
      <c r="B274" s="170">
        <f t="shared" ref="B274:H274" si="218">SUM(B269:B273)</f>
        <v>384</v>
      </c>
      <c r="C274" s="171">
        <f t="shared" si="218"/>
        <v>160</v>
      </c>
      <c r="D274" s="171">
        <f t="shared" si="218"/>
        <v>174</v>
      </c>
      <c r="E274" s="171">
        <f t="shared" si="218"/>
        <v>89</v>
      </c>
      <c r="F274" s="171">
        <f t="shared" si="218"/>
        <v>709</v>
      </c>
      <c r="G274" s="171">
        <f t="shared" si="218"/>
        <v>94</v>
      </c>
      <c r="H274" s="172">
        <f t="shared" si="218"/>
        <v>578</v>
      </c>
      <c r="I274" s="17"/>
      <c r="J274" s="80">
        <f t="shared" si="211"/>
        <v>312.57142857142856</v>
      </c>
      <c r="K274" s="80">
        <f t="shared" si="212"/>
        <v>230.8208068999829</v>
      </c>
      <c r="L274" s="175">
        <f t="shared" si="213"/>
        <v>0.73845779172755044</v>
      </c>
      <c r="M274" s="17"/>
      <c r="N274" s="32" t="s">
        <v>17</v>
      </c>
      <c r="O274" s="32">
        <v>310</v>
      </c>
      <c r="P274" s="32">
        <v>160</v>
      </c>
      <c r="Q274" s="32">
        <v>174</v>
      </c>
      <c r="R274" s="32">
        <v>89</v>
      </c>
      <c r="S274" s="32">
        <v>89</v>
      </c>
      <c r="T274" s="32">
        <f>G274</f>
        <v>94</v>
      </c>
      <c r="U274" s="32">
        <v>299</v>
      </c>
      <c r="V274" s="32"/>
      <c r="W274" s="80">
        <f t="shared" si="214"/>
        <v>173.57142857142858</v>
      </c>
      <c r="X274" s="80">
        <f t="shared" si="215"/>
        <v>88.773961985092299</v>
      </c>
      <c r="Y274" s="175">
        <f t="shared" si="216"/>
        <v>0.51145492501699263</v>
      </c>
      <c r="AA274" s="284"/>
      <c r="AB274" s="284"/>
      <c r="AC274" s="284"/>
    </row>
    <row r="275" spans="1:29" ht="14.4" x14ac:dyDescent="0.3">
      <c r="J275" s="80"/>
      <c r="K275" s="80"/>
      <c r="L275" s="17"/>
      <c r="M275" s="36"/>
      <c r="AA275" s="284"/>
      <c r="AB275" s="284"/>
      <c r="AC275" s="284"/>
    </row>
    <row r="276" spans="1:29" ht="14.4" x14ac:dyDescent="0.3">
      <c r="C276" s="36"/>
      <c r="D276" s="36"/>
      <c r="E276" s="36"/>
      <c r="V276" s="218" t="str">
        <f>V210</f>
        <v>Pre-Post evaluation</v>
      </c>
      <c r="W276" s="216"/>
      <c r="AA276" s="284"/>
      <c r="AB276" s="284"/>
      <c r="AC276" s="284"/>
    </row>
    <row r="277" spans="1:29" ht="14.4" x14ac:dyDescent="0.3">
      <c r="A277" s="15" t="s">
        <v>49</v>
      </c>
      <c r="B277" t="s">
        <v>157</v>
      </c>
      <c r="N277" s="121" t="s">
        <v>28</v>
      </c>
      <c r="O277" s="121"/>
      <c r="P277" s="121"/>
      <c r="Q277" s="121"/>
      <c r="R277" s="121" t="s">
        <v>29</v>
      </c>
      <c r="S277" s="97"/>
      <c r="T277" s="97"/>
      <c r="V277" s="218" t="s">
        <v>43</v>
      </c>
      <c r="W277" s="216"/>
      <c r="AA277" s="284"/>
      <c r="AB277" s="284"/>
      <c r="AC277" s="284"/>
    </row>
    <row r="278" spans="1:29" ht="28.8" x14ac:dyDescent="0.3">
      <c r="A278" s="108"/>
      <c r="B278" s="21" t="str">
        <f>B268</f>
        <v>B</v>
      </c>
      <c r="C278" s="21" t="str">
        <f t="shared" ref="C278:H278" si="219">C268</f>
        <v>D</v>
      </c>
      <c r="D278" s="21" t="str">
        <f t="shared" si="219"/>
        <v>E</v>
      </c>
      <c r="E278" s="21" t="str">
        <f t="shared" si="219"/>
        <v>F</v>
      </c>
      <c r="F278" s="21" t="str">
        <f t="shared" si="219"/>
        <v>G</v>
      </c>
      <c r="G278" s="21" t="str">
        <f t="shared" si="219"/>
        <v>H</v>
      </c>
      <c r="H278" s="21" t="str">
        <f t="shared" si="219"/>
        <v>A</v>
      </c>
      <c r="I278" s="306" t="str">
        <f>I212</f>
        <v>B - Rearrival</v>
      </c>
      <c r="J278" s="38" t="str">
        <f>E5</f>
        <v>AVERAGE</v>
      </c>
      <c r="K278" s="38" t="str">
        <f>F5</f>
        <v>STDEV</v>
      </c>
      <c r="L278" s="38" t="str">
        <f>G5</f>
        <v>RSD</v>
      </c>
      <c r="N278" s="122" t="str">
        <f>E5</f>
        <v>AVERAGE</v>
      </c>
      <c r="O278" s="122" t="str">
        <f>F5</f>
        <v>STDEV</v>
      </c>
      <c r="P278" s="122" t="str">
        <f>G5</f>
        <v>RSD</v>
      </c>
      <c r="Q278" s="97"/>
      <c r="R278" s="122" t="str">
        <f>E5</f>
        <v>AVERAGE</v>
      </c>
      <c r="S278" s="122" t="str">
        <f>F5</f>
        <v>STDEV</v>
      </c>
      <c r="T278" s="122" t="str">
        <f>G5</f>
        <v>RSD</v>
      </c>
      <c r="U278" s="28"/>
      <c r="V278" s="236" t="str">
        <f>B278</f>
        <v>B</v>
      </c>
      <c r="W278" s="217" t="str">
        <f>I278</f>
        <v>B - Rearrival</v>
      </c>
      <c r="Y278" s="218" t="str">
        <f>Y212</f>
        <v>&gt; 20 µm</v>
      </c>
      <c r="Z278" s="218" t="str">
        <f>Z212</f>
        <v>&gt; 10 µm</v>
      </c>
      <c r="AA278" s="284"/>
      <c r="AB278" s="284"/>
      <c r="AC278" s="284"/>
    </row>
    <row r="279" spans="1:29" ht="14.4" x14ac:dyDescent="0.3">
      <c r="A279" s="109" t="s">
        <v>11</v>
      </c>
      <c r="B279" s="108">
        <v>36</v>
      </c>
      <c r="C279" s="59">
        <v>22</v>
      </c>
      <c r="D279" s="59">
        <v>27</v>
      </c>
      <c r="E279" s="59">
        <v>16</v>
      </c>
      <c r="F279" s="59">
        <v>73</v>
      </c>
      <c r="G279" s="59">
        <v>30</v>
      </c>
      <c r="H279" s="110">
        <v>60</v>
      </c>
      <c r="I279" s="31">
        <v>58</v>
      </c>
      <c r="J279" s="312">
        <f>AVERAGE(B279:H279)</f>
        <v>37.714285714285715</v>
      </c>
      <c r="K279" s="41">
        <f t="shared" ref="K279:K284" si="220">_xlfn.STDEV.P(B279:H279)</f>
        <v>19.410706071755392</v>
      </c>
      <c r="L279" s="147">
        <f t="shared" ref="L279:L284" si="221">K279/J279</f>
        <v>0.51467781250866573</v>
      </c>
      <c r="N279" s="123">
        <f t="shared" ref="N279:N284" si="222">AVERAGE(B279,F279,H279)</f>
        <v>56.333333333333336</v>
      </c>
      <c r="O279" s="123">
        <f t="shared" ref="O279:O284" si="223">_xlfn.STDEV.P(B279,F279,H279)</f>
        <v>15.326085243430198</v>
      </c>
      <c r="P279" s="144">
        <f t="shared" ref="P279:P284" si="224">O279/N279</f>
        <v>0.27206068479461887</v>
      </c>
      <c r="Q279" s="97"/>
      <c r="R279" s="123">
        <f t="shared" ref="R279:R284" si="225">AVERAGE(C279:E279)</f>
        <v>21.666666666666668</v>
      </c>
      <c r="S279" s="123">
        <f t="shared" ref="S279:S284" si="226">_xlfn.STDEV.P(C279:E279)</f>
        <v>4.4969125210773466</v>
      </c>
      <c r="T279" s="144">
        <f t="shared" ref="T279:T284" si="227">S279/R279</f>
        <v>0.2075498086651083</v>
      </c>
      <c r="U279" s="42"/>
      <c r="V279" s="216">
        <v>35</v>
      </c>
      <c r="W279" s="216">
        <v>51</v>
      </c>
      <c r="Y279" s="322">
        <f t="shared" ref="Y279:Y284" si="228">W279/V279-1</f>
        <v>0.45714285714285707</v>
      </c>
      <c r="Z279" s="322">
        <f t="shared" ref="Z279:Z284" si="229">I279/B279-1</f>
        <v>0.61111111111111116</v>
      </c>
      <c r="AA279" s="284"/>
      <c r="AB279" s="284"/>
      <c r="AC279" s="284"/>
    </row>
    <row r="280" spans="1:29" ht="14.4" x14ac:dyDescent="0.3">
      <c r="A280" s="109" t="s">
        <v>12</v>
      </c>
      <c r="B280" s="109">
        <v>85</v>
      </c>
      <c r="C280" s="31">
        <v>12</v>
      </c>
      <c r="D280" s="31">
        <v>8</v>
      </c>
      <c r="E280" s="31">
        <v>7</v>
      </c>
      <c r="F280" s="31">
        <v>104</v>
      </c>
      <c r="G280" s="31">
        <v>6</v>
      </c>
      <c r="H280" s="111">
        <v>84</v>
      </c>
      <c r="I280" s="31">
        <v>93</v>
      </c>
      <c r="J280" s="312">
        <f t="shared" ref="J280:J283" si="230">AVERAGE(B280:H280)</f>
        <v>43.714285714285715</v>
      </c>
      <c r="K280" s="41">
        <f t="shared" si="220"/>
        <v>41.427093569699686</v>
      </c>
      <c r="L280" s="147">
        <f t="shared" si="221"/>
        <v>0.94767861107156137</v>
      </c>
      <c r="N280" s="123">
        <f t="shared" si="222"/>
        <v>91</v>
      </c>
      <c r="O280" s="123">
        <f t="shared" si="223"/>
        <v>9.2014491612281741</v>
      </c>
      <c r="P280" s="144">
        <f t="shared" si="224"/>
        <v>0.10111482594756235</v>
      </c>
      <c r="Q280" s="97"/>
      <c r="R280" s="123">
        <f t="shared" si="225"/>
        <v>9</v>
      </c>
      <c r="S280" s="123">
        <f t="shared" si="226"/>
        <v>2.1602468994692869</v>
      </c>
      <c r="T280" s="144">
        <f t="shared" si="227"/>
        <v>0.24002743327436521</v>
      </c>
      <c r="U280" s="42"/>
      <c r="V280" s="216">
        <v>75</v>
      </c>
      <c r="W280" s="216">
        <v>41</v>
      </c>
      <c r="Y280" s="322">
        <f t="shared" si="228"/>
        <v>-0.45333333333333337</v>
      </c>
      <c r="Z280" s="322">
        <f t="shared" si="229"/>
        <v>9.4117647058823639E-2</v>
      </c>
      <c r="AA280" s="284"/>
      <c r="AB280" s="155"/>
      <c r="AC280" s="155"/>
    </row>
    <row r="281" spans="1:29" ht="14.4" x14ac:dyDescent="0.3">
      <c r="A281" s="109" t="s">
        <v>13</v>
      </c>
      <c r="B281" s="109">
        <v>95</v>
      </c>
      <c r="C281" s="31">
        <v>30</v>
      </c>
      <c r="D281" s="31">
        <v>23</v>
      </c>
      <c r="E281" s="31">
        <v>15</v>
      </c>
      <c r="F281" s="31">
        <v>153</v>
      </c>
      <c r="G281" s="31">
        <v>27</v>
      </c>
      <c r="H281" s="111">
        <v>114</v>
      </c>
      <c r="I281" s="31">
        <v>119</v>
      </c>
      <c r="J281" s="312">
        <f t="shared" si="230"/>
        <v>65.285714285714292</v>
      </c>
      <c r="K281" s="41">
        <f t="shared" si="220"/>
        <v>50.677451412168047</v>
      </c>
      <c r="L281" s="147">
        <f t="shared" si="221"/>
        <v>0.77624105007697219</v>
      </c>
      <c r="N281" s="123">
        <f t="shared" si="222"/>
        <v>120.66666666666667</v>
      </c>
      <c r="O281" s="123">
        <f t="shared" si="223"/>
        <v>24.143091949642425</v>
      </c>
      <c r="P281" s="144">
        <f t="shared" si="224"/>
        <v>0.20008087251084883</v>
      </c>
      <c r="Q281" s="97"/>
      <c r="R281" s="123">
        <f t="shared" si="225"/>
        <v>22.666666666666668</v>
      </c>
      <c r="S281" s="123">
        <f t="shared" si="226"/>
        <v>6.1282587702834119</v>
      </c>
      <c r="T281" s="144">
        <f t="shared" si="227"/>
        <v>0.27036435751250343</v>
      </c>
      <c r="U281" s="42"/>
      <c r="V281" s="216">
        <v>71</v>
      </c>
      <c r="W281" s="216">
        <v>63</v>
      </c>
      <c r="Y281" s="322">
        <f t="shared" si="228"/>
        <v>-0.11267605633802813</v>
      </c>
      <c r="Z281" s="322">
        <f t="shared" si="229"/>
        <v>0.25263157894736832</v>
      </c>
      <c r="AA281" s="284"/>
      <c r="AB281" s="336"/>
      <c r="AC281" s="284"/>
    </row>
    <row r="282" spans="1:29" thickBot="1" x14ac:dyDescent="0.35">
      <c r="A282" s="109" t="s">
        <v>14</v>
      </c>
      <c r="B282" s="109">
        <v>108</v>
      </c>
      <c r="C282" s="31">
        <v>44</v>
      </c>
      <c r="D282" s="31">
        <v>51</v>
      </c>
      <c r="E282" s="31">
        <v>33</v>
      </c>
      <c r="F282" s="31">
        <v>191</v>
      </c>
      <c r="G282" s="31">
        <v>24</v>
      </c>
      <c r="H282" s="111">
        <v>144</v>
      </c>
      <c r="I282" s="31">
        <v>154</v>
      </c>
      <c r="J282" s="312">
        <f t="shared" si="230"/>
        <v>85</v>
      </c>
      <c r="K282" s="41">
        <f t="shared" si="220"/>
        <v>59.170455948411089</v>
      </c>
      <c r="L282" s="147">
        <f t="shared" si="221"/>
        <v>0.69612301115777753</v>
      </c>
      <c r="N282" s="123">
        <f t="shared" si="222"/>
        <v>147.66666666666666</v>
      </c>
      <c r="O282" s="123">
        <f t="shared" si="223"/>
        <v>33.983656202487822</v>
      </c>
      <c r="P282" s="144">
        <f t="shared" si="224"/>
        <v>0.23013762665341642</v>
      </c>
      <c r="Q282" s="97"/>
      <c r="R282" s="123">
        <f t="shared" si="225"/>
        <v>42.666666666666664</v>
      </c>
      <c r="S282" s="123">
        <f t="shared" si="226"/>
        <v>7.4087035902976224</v>
      </c>
      <c r="T282" s="144">
        <f t="shared" si="227"/>
        <v>0.17364149039760055</v>
      </c>
      <c r="U282" s="42"/>
      <c r="V282" s="216">
        <v>90</v>
      </c>
      <c r="W282" s="216">
        <v>98</v>
      </c>
      <c r="Y282" s="322">
        <f t="shared" si="228"/>
        <v>8.8888888888888795E-2</v>
      </c>
      <c r="Z282" s="322">
        <f t="shared" si="229"/>
        <v>0.42592592592592582</v>
      </c>
      <c r="AA282" s="284"/>
      <c r="AB282" s="284"/>
      <c r="AC282" s="284"/>
    </row>
    <row r="283" spans="1:29" ht="14.4" x14ac:dyDescent="0.3">
      <c r="A283" s="109" t="s">
        <v>15</v>
      </c>
      <c r="B283" s="109">
        <v>55</v>
      </c>
      <c r="C283" s="31">
        <v>52</v>
      </c>
      <c r="D283" s="31">
        <v>65</v>
      </c>
      <c r="E283" s="31">
        <v>18</v>
      </c>
      <c r="F283" s="31">
        <v>62</v>
      </c>
      <c r="G283" s="31">
        <v>7</v>
      </c>
      <c r="H283" s="111">
        <v>85</v>
      </c>
      <c r="I283" s="31">
        <v>75</v>
      </c>
      <c r="J283" s="312">
        <f t="shared" si="230"/>
        <v>49.142857142857146</v>
      </c>
      <c r="K283" s="41">
        <f t="shared" si="220"/>
        <v>25.328857463536789</v>
      </c>
      <c r="L283" s="147">
        <f t="shared" si="221"/>
        <v>0.51541279722313227</v>
      </c>
      <c r="N283" s="123">
        <f t="shared" si="222"/>
        <v>67.333333333333329</v>
      </c>
      <c r="O283" s="123">
        <f t="shared" si="223"/>
        <v>12.814921857827391</v>
      </c>
      <c r="P283" s="144">
        <f t="shared" si="224"/>
        <v>0.19032062165090186</v>
      </c>
      <c r="Q283" s="97"/>
      <c r="R283" s="123">
        <f t="shared" si="225"/>
        <v>45</v>
      </c>
      <c r="S283" s="123">
        <f t="shared" si="226"/>
        <v>19.815818596935799</v>
      </c>
      <c r="T283" s="144">
        <f t="shared" si="227"/>
        <v>0.44035152437635106</v>
      </c>
      <c r="U283" s="42"/>
      <c r="V283" s="216">
        <v>39</v>
      </c>
      <c r="W283" s="216">
        <v>35</v>
      </c>
      <c r="Y283" s="322">
        <f t="shared" si="228"/>
        <v>-0.10256410256410253</v>
      </c>
      <c r="Z283" s="322">
        <f t="shared" si="229"/>
        <v>0.36363636363636354</v>
      </c>
      <c r="AA283" s="339"/>
      <c r="AB283" s="340" t="s">
        <v>44</v>
      </c>
      <c r="AC283" s="341" t="s">
        <v>43</v>
      </c>
    </row>
    <row r="284" spans="1:29" thickBot="1" x14ac:dyDescent="0.35">
      <c r="A284" s="8" t="s">
        <v>17</v>
      </c>
      <c r="B284" s="107">
        <f t="shared" ref="B284:I284" si="231">SUM(B279:B283)</f>
        <v>379</v>
      </c>
      <c r="C284" s="105">
        <f t="shared" si="231"/>
        <v>160</v>
      </c>
      <c r="D284" s="105">
        <f t="shared" si="231"/>
        <v>174</v>
      </c>
      <c r="E284" s="105">
        <f t="shared" si="231"/>
        <v>89</v>
      </c>
      <c r="F284" s="105">
        <f t="shared" si="231"/>
        <v>583</v>
      </c>
      <c r="G284" s="27">
        <f t="shared" si="231"/>
        <v>94</v>
      </c>
      <c r="H284" s="75">
        <f t="shared" si="231"/>
        <v>487</v>
      </c>
      <c r="I284" s="321">
        <f t="shared" si="231"/>
        <v>499</v>
      </c>
      <c r="J284" s="41">
        <f>AVERAGE(B284:H284)</f>
        <v>280.85714285714283</v>
      </c>
      <c r="K284" s="41">
        <f t="shared" si="220"/>
        <v>185.61359907955372</v>
      </c>
      <c r="L284" s="147">
        <f t="shared" si="221"/>
        <v>0.66088260099535923</v>
      </c>
      <c r="M284" s="205"/>
      <c r="N284" s="141">
        <f t="shared" si="222"/>
        <v>483</v>
      </c>
      <c r="O284" s="141">
        <f t="shared" si="223"/>
        <v>83.330666623998638</v>
      </c>
      <c r="P284" s="145">
        <f t="shared" si="224"/>
        <v>0.17252726009109448</v>
      </c>
      <c r="Q284" s="121"/>
      <c r="R284" s="141">
        <f t="shared" si="225"/>
        <v>141</v>
      </c>
      <c r="S284" s="141">
        <f t="shared" si="226"/>
        <v>37.211109452241097</v>
      </c>
      <c r="T284" s="145">
        <f t="shared" si="227"/>
        <v>0.26390857767546877</v>
      </c>
      <c r="U284" s="43"/>
      <c r="V284" s="218">
        <v>310</v>
      </c>
      <c r="W284" s="216">
        <f>SUM(W279:W283)</f>
        <v>288</v>
      </c>
      <c r="Y284" s="322">
        <f t="shared" si="228"/>
        <v>-7.096774193548383E-2</v>
      </c>
      <c r="Z284" s="322">
        <f t="shared" si="229"/>
        <v>0.31662269129287601</v>
      </c>
      <c r="AA284" s="342" t="str">
        <f>AA135</f>
        <v>Stability \w RSD:</v>
      </c>
      <c r="AB284" s="343">
        <f>(2*ABS(B284-AVERAGE(B284,I284))/AVERAGE(B284,I284))/L284</f>
        <v>0.41361131152567032</v>
      </c>
      <c r="AC284" s="344">
        <f>(2*ABS(V284-AVERAGE(W284,V284))/AVERAGE(V284,W284))/L284</f>
        <v>0.11133383630755084</v>
      </c>
    </row>
    <row r="285" spans="1:29" ht="14.4" x14ac:dyDescent="0.3">
      <c r="C285" s="31"/>
      <c r="E285" s="31"/>
      <c r="J285" s="41"/>
      <c r="K285" s="41"/>
      <c r="AA285" s="284"/>
      <c r="AB285" s="284"/>
      <c r="AC285" s="284"/>
    </row>
    <row r="286" spans="1:29" ht="14.4" x14ac:dyDescent="0.3">
      <c r="C286" s="31"/>
      <c r="E286" s="31"/>
      <c r="J286" s="41"/>
      <c r="K286" s="41"/>
      <c r="AA286" s="284"/>
      <c r="AB286" s="284"/>
      <c r="AC286" s="284"/>
    </row>
    <row r="287" spans="1:29" ht="14.4" x14ac:dyDescent="0.3">
      <c r="C287" s="31"/>
      <c r="E287" s="31"/>
      <c r="J287" s="41"/>
      <c r="K287" s="41"/>
      <c r="AA287" s="284"/>
      <c r="AB287" s="284"/>
      <c r="AC287" s="284"/>
    </row>
    <row r="288" spans="1:29" ht="15" customHeight="1" x14ac:dyDescent="0.3">
      <c r="AA288" s="337"/>
      <c r="AB288" s="284"/>
      <c r="AC288" s="284"/>
    </row>
    <row r="289" spans="1:36" ht="14.4" x14ac:dyDescent="0.3">
      <c r="A289" s="17" t="s">
        <v>51</v>
      </c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65" t="s">
        <v>52</v>
      </c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361" t="s">
        <v>53</v>
      </c>
      <c r="AB289" s="362"/>
      <c r="AC289" s="363"/>
    </row>
    <row r="290" spans="1:36" ht="14.4" x14ac:dyDescent="0.3">
      <c r="A290" s="154"/>
      <c r="B290" s="165" t="str">
        <f>B202</f>
        <v>B</v>
      </c>
      <c r="C290" s="165" t="str">
        <f t="shared" ref="C290:H290" si="232">C202</f>
        <v>D</v>
      </c>
      <c r="D290" s="165" t="str">
        <f t="shared" si="232"/>
        <v>E</v>
      </c>
      <c r="E290" s="165" t="str">
        <f t="shared" si="232"/>
        <v>F</v>
      </c>
      <c r="F290" s="165" t="str">
        <f t="shared" si="232"/>
        <v>G</v>
      </c>
      <c r="G290" s="165" t="str">
        <f t="shared" si="232"/>
        <v>H</v>
      </c>
      <c r="H290" s="165" t="str">
        <f t="shared" si="232"/>
        <v>A</v>
      </c>
      <c r="I290" s="79"/>
      <c r="J290" s="174" t="str">
        <f>E5</f>
        <v>AVERAGE</v>
      </c>
      <c r="K290" s="174" t="str">
        <f>F5</f>
        <v>STDEV</v>
      </c>
      <c r="L290" s="174" t="str">
        <f>G5</f>
        <v>RSD</v>
      </c>
      <c r="N290" s="154"/>
      <c r="O290" s="165" t="str">
        <f>B290</f>
        <v>B</v>
      </c>
      <c r="P290" s="165" t="str">
        <f t="shared" ref="P290:U290" si="233">C290</f>
        <v>D</v>
      </c>
      <c r="Q290" s="165" t="str">
        <f t="shared" si="233"/>
        <v>E</v>
      </c>
      <c r="R290" s="165" t="str">
        <f t="shared" si="233"/>
        <v>F</v>
      </c>
      <c r="S290" s="165" t="str">
        <f t="shared" si="233"/>
        <v>G</v>
      </c>
      <c r="T290" s="165" t="str">
        <f t="shared" si="233"/>
        <v>H</v>
      </c>
      <c r="U290" s="165" t="str">
        <f t="shared" si="233"/>
        <v>A</v>
      </c>
      <c r="V290" s="79"/>
      <c r="W290" s="174" t="str">
        <f>E5</f>
        <v>AVERAGE</v>
      </c>
      <c r="X290" s="174" t="str">
        <f>F5</f>
        <v>STDEV</v>
      </c>
      <c r="Y290" s="174" t="str">
        <f>G5</f>
        <v>RSD</v>
      </c>
      <c r="AA290" s="364" t="str">
        <f>AA135</f>
        <v>Stability \w RSD:</v>
      </c>
      <c r="AB290" s="365">
        <f>AVERAGE(AB284,AB262,AB240,AB218)</f>
        <v>0.2290937696180243</v>
      </c>
      <c r="AC290" s="366">
        <f>AVERAGE(AC284,AC262,AC240,AC218)</f>
        <v>0.18281347272185744</v>
      </c>
    </row>
    <row r="291" spans="1:36" thickBot="1" x14ac:dyDescent="0.35">
      <c r="A291" s="166" t="s">
        <v>11</v>
      </c>
      <c r="B291" s="176">
        <f t="shared" ref="B291:H295" si="234">AVERAGE(B203,B225,B247,B269)</f>
        <v>31.5</v>
      </c>
      <c r="C291" s="177">
        <f t="shared" si="234"/>
        <v>18.25</v>
      </c>
      <c r="D291" s="177">
        <f t="shared" si="234"/>
        <v>15.5</v>
      </c>
      <c r="E291" s="177">
        <f t="shared" si="234"/>
        <v>10.25</v>
      </c>
      <c r="F291" s="177">
        <f t="shared" si="234"/>
        <v>61.25</v>
      </c>
      <c r="G291" s="177">
        <f t="shared" si="234"/>
        <v>21</v>
      </c>
      <c r="H291" s="178">
        <f t="shared" si="234"/>
        <v>45</v>
      </c>
      <c r="I291" s="17"/>
      <c r="J291" s="80">
        <f t="shared" ref="J291:J296" si="235">AVERAGE(B291:H291)</f>
        <v>28.964285714285715</v>
      </c>
      <c r="K291" s="80">
        <f t="shared" ref="K291:K296" si="236">_xlfn.STDEV.P(B291:H291)</f>
        <v>16.969209811675178</v>
      </c>
      <c r="L291" s="175">
        <f t="shared" ref="L291:L296" si="237">K291/J291</f>
        <v>0.58586667660530822</v>
      </c>
      <c r="N291" s="166" t="s">
        <v>11</v>
      </c>
      <c r="O291" s="176">
        <f t="shared" ref="O291:U295" si="238">AVERAGE(O203,O225,O247,O269)</f>
        <v>26.5</v>
      </c>
      <c r="P291" s="177">
        <f t="shared" si="238"/>
        <v>18.25</v>
      </c>
      <c r="Q291" s="177">
        <f t="shared" si="238"/>
        <v>15.5</v>
      </c>
      <c r="R291" s="177">
        <f t="shared" si="238"/>
        <v>10.25</v>
      </c>
      <c r="S291" s="177">
        <f t="shared" si="238"/>
        <v>40.75</v>
      </c>
      <c r="T291" s="177">
        <f t="shared" si="238"/>
        <v>21</v>
      </c>
      <c r="U291" s="178">
        <f t="shared" si="238"/>
        <v>33</v>
      </c>
      <c r="V291" s="17"/>
      <c r="W291" s="80">
        <f>AVERAGE(O291:U291)</f>
        <v>23.607142857142858</v>
      </c>
      <c r="X291" s="80">
        <f>_xlfn.STDEV.P(O291:U291)</f>
        <v>9.784150031389272</v>
      </c>
      <c r="Y291" s="175">
        <f>X291/W291</f>
        <v>0.41445718741134585</v>
      </c>
      <c r="AA291" s="300"/>
      <c r="AB291" s="300"/>
      <c r="AC291" s="300"/>
    </row>
    <row r="292" spans="1:36" thickBot="1" x14ac:dyDescent="0.35">
      <c r="A292" s="166" t="s">
        <v>12</v>
      </c>
      <c r="B292" s="179">
        <f t="shared" si="234"/>
        <v>61.25</v>
      </c>
      <c r="C292" s="180">
        <f t="shared" si="234"/>
        <v>15.5</v>
      </c>
      <c r="D292" s="180">
        <f t="shared" si="234"/>
        <v>15</v>
      </c>
      <c r="E292" s="180">
        <f t="shared" si="234"/>
        <v>8</v>
      </c>
      <c r="F292" s="180">
        <f t="shared" si="234"/>
        <v>106.5</v>
      </c>
      <c r="G292" s="180">
        <f t="shared" si="234"/>
        <v>4</v>
      </c>
      <c r="H292" s="181">
        <f t="shared" si="234"/>
        <v>82.5</v>
      </c>
      <c r="I292" s="17"/>
      <c r="J292" s="80">
        <f t="shared" si="235"/>
        <v>41.821428571428569</v>
      </c>
      <c r="K292" s="80">
        <f t="shared" si="236"/>
        <v>38.176449894281845</v>
      </c>
      <c r="L292" s="175">
        <f t="shared" si="237"/>
        <v>0.91284423316813978</v>
      </c>
      <c r="N292" s="166" t="s">
        <v>12</v>
      </c>
      <c r="O292" s="179">
        <f t="shared" si="238"/>
        <v>47.75</v>
      </c>
      <c r="P292" s="180">
        <f t="shared" si="238"/>
        <v>15.5</v>
      </c>
      <c r="Q292" s="180">
        <f t="shared" si="238"/>
        <v>15</v>
      </c>
      <c r="R292" s="180">
        <f t="shared" si="238"/>
        <v>8</v>
      </c>
      <c r="S292" s="180">
        <f t="shared" si="238"/>
        <v>56.25</v>
      </c>
      <c r="T292" s="180">
        <f t="shared" si="238"/>
        <v>4</v>
      </c>
      <c r="U292" s="181">
        <f t="shared" si="238"/>
        <v>43.75</v>
      </c>
      <c r="V292" s="17"/>
      <c r="W292" s="80">
        <f t="shared" ref="W292:W296" si="239">AVERAGE(O292:U292)</f>
        <v>27.178571428571427</v>
      </c>
      <c r="X292" s="80">
        <f t="shared" ref="X292:X296" si="240">_xlfn.STDEV.P(O292:U292)</f>
        <v>19.758232590544146</v>
      </c>
      <c r="Y292" s="175">
        <f t="shared" ref="Y292:Y296" si="241">X292/W292</f>
        <v>0.72697833447468607</v>
      </c>
      <c r="AA292" s="367" t="s">
        <v>54</v>
      </c>
      <c r="AB292" s="368">
        <f>(2*ABS(B318-AVERAGE(I318,B318))/AVERAGE(B318,I318))/L318</f>
        <v>0.23110847018421479</v>
      </c>
      <c r="AC292" s="369">
        <f>(2*ABS(V306-AVERAGE(W306,V306))/AVERAGE(V306,W306))/L306</f>
        <v>0.13793369769239031</v>
      </c>
    </row>
    <row r="293" spans="1:36" ht="14.4" x14ac:dyDescent="0.3">
      <c r="A293" s="166" t="s">
        <v>13</v>
      </c>
      <c r="B293" s="179">
        <f t="shared" si="234"/>
        <v>75.5</v>
      </c>
      <c r="C293" s="180">
        <f t="shared" si="234"/>
        <v>22.75</v>
      </c>
      <c r="D293" s="180">
        <f t="shared" si="234"/>
        <v>13</v>
      </c>
      <c r="E293" s="180">
        <f t="shared" si="234"/>
        <v>12.25</v>
      </c>
      <c r="F293" s="180">
        <f t="shared" si="234"/>
        <v>149</v>
      </c>
      <c r="G293" s="180">
        <f t="shared" si="234"/>
        <v>16.75</v>
      </c>
      <c r="H293" s="181">
        <f t="shared" si="234"/>
        <v>98.75</v>
      </c>
      <c r="I293" s="17"/>
      <c r="J293" s="80">
        <f t="shared" si="235"/>
        <v>55.428571428571431</v>
      </c>
      <c r="K293" s="80">
        <f t="shared" si="236"/>
        <v>49.661301814986523</v>
      </c>
      <c r="L293" s="175">
        <f t="shared" si="237"/>
        <v>0.89595132140439604</v>
      </c>
      <c r="N293" s="166" t="s">
        <v>13</v>
      </c>
      <c r="O293" s="179">
        <f t="shared" si="238"/>
        <v>46.75</v>
      </c>
      <c r="P293" s="180">
        <f t="shared" si="238"/>
        <v>22.75</v>
      </c>
      <c r="Q293" s="180">
        <f t="shared" si="238"/>
        <v>13</v>
      </c>
      <c r="R293" s="180">
        <f t="shared" si="238"/>
        <v>12.25</v>
      </c>
      <c r="S293" s="180">
        <f t="shared" si="238"/>
        <v>53.25</v>
      </c>
      <c r="T293" s="180">
        <f t="shared" si="238"/>
        <v>16.75</v>
      </c>
      <c r="U293" s="181">
        <f t="shared" si="238"/>
        <v>50.75</v>
      </c>
      <c r="V293" s="17"/>
      <c r="W293" s="80">
        <f t="shared" si="239"/>
        <v>30.785714285714285</v>
      </c>
      <c r="X293" s="80">
        <f t="shared" si="240"/>
        <v>17.235982177777196</v>
      </c>
      <c r="Y293" s="175">
        <f t="shared" si="241"/>
        <v>0.55986949069345882</v>
      </c>
      <c r="AA293" s="284"/>
      <c r="AB293" s="284"/>
      <c r="AC293" s="284"/>
    </row>
    <row r="294" spans="1:36" ht="14.4" x14ac:dyDescent="0.3">
      <c r="A294" s="166" t="s">
        <v>14</v>
      </c>
      <c r="B294" s="179">
        <f t="shared" si="234"/>
        <v>98.75</v>
      </c>
      <c r="C294" s="180">
        <f t="shared" si="234"/>
        <v>36.25</v>
      </c>
      <c r="D294" s="180">
        <f t="shared" si="234"/>
        <v>33</v>
      </c>
      <c r="E294" s="180">
        <f t="shared" si="234"/>
        <v>34.25</v>
      </c>
      <c r="F294" s="180">
        <f t="shared" si="234"/>
        <v>193.25</v>
      </c>
      <c r="G294" s="180">
        <f t="shared" si="234"/>
        <v>9.25</v>
      </c>
      <c r="H294" s="181">
        <f t="shared" si="234"/>
        <v>125</v>
      </c>
      <c r="I294" s="17"/>
      <c r="J294" s="80">
        <f t="shared" si="235"/>
        <v>75.678571428571431</v>
      </c>
      <c r="K294" s="80">
        <f t="shared" si="236"/>
        <v>61.287483324451316</v>
      </c>
      <c r="L294" s="175">
        <f t="shared" si="237"/>
        <v>0.8098393266090782</v>
      </c>
      <c r="N294" s="166" t="s">
        <v>14</v>
      </c>
      <c r="O294" s="179">
        <f t="shared" si="238"/>
        <v>74.25</v>
      </c>
      <c r="P294" s="180">
        <f t="shared" si="238"/>
        <v>36.25</v>
      </c>
      <c r="Q294" s="180">
        <f t="shared" si="238"/>
        <v>33</v>
      </c>
      <c r="R294" s="180">
        <f t="shared" si="238"/>
        <v>34.25</v>
      </c>
      <c r="S294" s="180">
        <f t="shared" si="238"/>
        <v>92.5</v>
      </c>
      <c r="T294" s="180">
        <f t="shared" si="238"/>
        <v>9.25</v>
      </c>
      <c r="U294" s="181">
        <f t="shared" si="238"/>
        <v>70</v>
      </c>
      <c r="V294" s="17"/>
      <c r="W294" s="80">
        <f t="shared" si="239"/>
        <v>49.928571428571431</v>
      </c>
      <c r="X294" s="80">
        <f t="shared" si="240"/>
        <v>27.205472888778111</v>
      </c>
      <c r="Y294" s="175">
        <f t="shared" si="241"/>
        <v>0.54488786901701503</v>
      </c>
      <c r="AA294" t="s">
        <v>130</v>
      </c>
      <c r="AB294" s="284"/>
      <c r="AC294" s="284"/>
    </row>
    <row r="295" spans="1:36" ht="14.4" x14ac:dyDescent="0.3">
      <c r="A295" s="166" t="s">
        <v>15</v>
      </c>
      <c r="B295" s="179">
        <f t="shared" si="234"/>
        <v>47.75</v>
      </c>
      <c r="C295" s="180">
        <f t="shared" si="234"/>
        <v>38</v>
      </c>
      <c r="D295" s="180">
        <f t="shared" si="234"/>
        <v>44.75</v>
      </c>
      <c r="E295" s="180">
        <f t="shared" si="234"/>
        <v>16.75</v>
      </c>
      <c r="F295" s="180">
        <f t="shared" si="234"/>
        <v>56.5</v>
      </c>
      <c r="G295" s="180">
        <f t="shared" si="234"/>
        <v>6.75</v>
      </c>
      <c r="H295" s="181">
        <f t="shared" si="234"/>
        <v>70.75</v>
      </c>
      <c r="I295" s="17"/>
      <c r="J295" s="80">
        <f t="shared" si="235"/>
        <v>40.178571428571431</v>
      </c>
      <c r="K295" s="80">
        <f t="shared" si="236"/>
        <v>20.529906010898504</v>
      </c>
      <c r="L295" s="175">
        <f t="shared" si="237"/>
        <v>0.51096654960458499</v>
      </c>
      <c r="N295" s="166" t="s">
        <v>15</v>
      </c>
      <c r="O295" s="179">
        <f t="shared" si="238"/>
        <v>30.75</v>
      </c>
      <c r="P295" s="180">
        <f t="shared" si="238"/>
        <v>38</v>
      </c>
      <c r="Q295" s="180">
        <f t="shared" si="238"/>
        <v>44.75</v>
      </c>
      <c r="R295" s="180">
        <f t="shared" si="238"/>
        <v>16.75</v>
      </c>
      <c r="S295" s="180">
        <f t="shared" si="238"/>
        <v>26.75</v>
      </c>
      <c r="T295" s="180">
        <f t="shared" si="238"/>
        <v>6.75</v>
      </c>
      <c r="U295" s="181">
        <f t="shared" si="238"/>
        <v>33.5</v>
      </c>
      <c r="V295" s="17"/>
      <c r="W295" s="80">
        <f t="shared" si="239"/>
        <v>28.178571428571427</v>
      </c>
      <c r="X295" s="80">
        <f t="shared" si="240"/>
        <v>11.939366372959459</v>
      </c>
      <c r="Y295" s="175">
        <f t="shared" si="241"/>
        <v>0.4237037496107286</v>
      </c>
      <c r="AA295" t="s">
        <v>131</v>
      </c>
      <c r="AB295" s="284"/>
      <c r="AC295" s="284"/>
    </row>
    <row r="296" spans="1:36" ht="14.4" x14ac:dyDescent="0.3">
      <c r="A296" s="170" t="s">
        <v>17</v>
      </c>
      <c r="B296" s="182">
        <f t="shared" ref="B296:H296" si="242">SUM(B291:B295)</f>
        <v>314.75</v>
      </c>
      <c r="C296" s="183">
        <f t="shared" si="242"/>
        <v>130.75</v>
      </c>
      <c r="D296" s="183">
        <f t="shared" si="242"/>
        <v>121.25</v>
      </c>
      <c r="E296" s="183">
        <f t="shared" si="242"/>
        <v>81.5</v>
      </c>
      <c r="F296" s="183">
        <f t="shared" si="242"/>
        <v>566.5</v>
      </c>
      <c r="G296" s="183">
        <f t="shared" si="242"/>
        <v>57.75</v>
      </c>
      <c r="H296" s="184">
        <f t="shared" si="242"/>
        <v>422</v>
      </c>
      <c r="I296" s="17"/>
      <c r="J296" s="80">
        <f t="shared" si="235"/>
        <v>242.07142857142858</v>
      </c>
      <c r="K296" s="80">
        <f t="shared" si="236"/>
        <v>181.13066092335282</v>
      </c>
      <c r="L296" s="175">
        <f t="shared" si="237"/>
        <v>0.74825295158658578</v>
      </c>
      <c r="N296" s="170" t="s">
        <v>17</v>
      </c>
      <c r="O296" s="182">
        <f>SUM(O291:O295)</f>
        <v>226</v>
      </c>
      <c r="P296" s="183">
        <f>SUM(P291:P295)</f>
        <v>130.75</v>
      </c>
      <c r="Q296" s="183">
        <f>SUM(Q291:Q295)</f>
        <v>121.25</v>
      </c>
      <c r="R296" s="183">
        <f>SUM(R291:R295)</f>
        <v>81.5</v>
      </c>
      <c r="S296" s="183">
        <f t="shared" ref="S296:T296" si="243">SUM(S291:S295)</f>
        <v>269.5</v>
      </c>
      <c r="T296" s="183">
        <f t="shared" si="243"/>
        <v>57.75</v>
      </c>
      <c r="U296" s="184">
        <f>SUM(U291:U295)</f>
        <v>231</v>
      </c>
      <c r="V296" s="17"/>
      <c r="W296" s="80">
        <f t="shared" si="239"/>
        <v>159.67857142857142</v>
      </c>
      <c r="X296" s="80">
        <f t="shared" si="240"/>
        <v>75.93320776061239</v>
      </c>
      <c r="Y296" s="175">
        <f t="shared" si="241"/>
        <v>0.4755378701179036</v>
      </c>
      <c r="AA296" s="284"/>
      <c r="AB296" s="284"/>
      <c r="AC296" s="284"/>
    </row>
    <row r="297" spans="1:36" ht="14.4" x14ac:dyDescent="0.3">
      <c r="B297" s="42"/>
      <c r="C297" s="42"/>
      <c r="D297" s="42"/>
      <c r="E297" s="42"/>
      <c r="F297" s="42"/>
      <c r="G297" s="42"/>
      <c r="H297" s="42"/>
      <c r="J297" s="41"/>
      <c r="K297" s="41"/>
      <c r="L297" s="42"/>
      <c r="O297" s="42"/>
      <c r="P297" s="42"/>
      <c r="Q297" s="42"/>
      <c r="R297" s="42"/>
      <c r="S297" s="42"/>
      <c r="T297" s="42"/>
      <c r="U297" s="42"/>
      <c r="W297" s="41"/>
      <c r="X297" s="41"/>
      <c r="Y297" s="42"/>
    </row>
    <row r="298" spans="1:36" ht="14.4" x14ac:dyDescent="0.3">
      <c r="A298" s="142"/>
      <c r="V298" s="218" t="str">
        <f>V210</f>
        <v>Pre-Post evaluation</v>
      </c>
      <c r="W298" s="216"/>
    </row>
    <row r="299" spans="1:36" ht="14.4" x14ac:dyDescent="0.3">
      <c r="A299" s="32" t="s">
        <v>55</v>
      </c>
      <c r="J299" s="15" t="s">
        <v>54</v>
      </c>
      <c r="M299" s="65" t="s">
        <v>56</v>
      </c>
      <c r="N299" s="17"/>
      <c r="O299" s="17"/>
      <c r="Q299" s="32" t="s">
        <v>136</v>
      </c>
      <c r="R299" s="31"/>
      <c r="S299" s="31"/>
      <c r="V299" s="218" t="s">
        <v>43</v>
      </c>
      <c r="W299" s="216"/>
      <c r="Y299" s="284"/>
      <c r="Z299" s="321"/>
      <c r="AA299" s="284"/>
      <c r="AB299" s="284"/>
      <c r="AC299" s="284"/>
      <c r="AJ299" s="17"/>
    </row>
    <row r="300" spans="1:36" ht="28.8" x14ac:dyDescent="0.3">
      <c r="A300" s="154"/>
      <c r="B300" s="21" t="str">
        <f>B202</f>
        <v>B</v>
      </c>
      <c r="C300" s="21" t="str">
        <f t="shared" ref="C300:H300" si="244">C202</f>
        <v>D</v>
      </c>
      <c r="D300" s="21" t="str">
        <f t="shared" si="244"/>
        <v>E</v>
      </c>
      <c r="E300" s="21" t="str">
        <f t="shared" si="244"/>
        <v>F</v>
      </c>
      <c r="F300" s="21" t="str">
        <f t="shared" si="244"/>
        <v>G</v>
      </c>
      <c r="G300" s="21" t="str">
        <f t="shared" si="244"/>
        <v>H</v>
      </c>
      <c r="H300" s="21" t="str">
        <f t="shared" si="244"/>
        <v>A</v>
      </c>
      <c r="I300" s="18"/>
      <c r="J300" s="39" t="str">
        <f>E5</f>
        <v>AVERAGE</v>
      </c>
      <c r="K300" s="39" t="str">
        <f>F5</f>
        <v>STDEV</v>
      </c>
      <c r="L300" s="39" t="str">
        <f>G5</f>
        <v>RSD</v>
      </c>
      <c r="M300" s="174" t="str">
        <f>E5</f>
        <v>AVERAGE</v>
      </c>
      <c r="N300" s="174" t="str">
        <f>F5</f>
        <v>STDEV</v>
      </c>
      <c r="O300" s="174" t="str">
        <f>G5</f>
        <v>RSD</v>
      </c>
      <c r="P300" s="17"/>
      <c r="Q300" s="136" t="s">
        <v>135</v>
      </c>
      <c r="R300" s="136" t="s">
        <v>28</v>
      </c>
      <c r="S300" s="136" t="s">
        <v>29</v>
      </c>
      <c r="V300" s="236" t="str">
        <f>B312</f>
        <v>B</v>
      </c>
      <c r="W300" s="217" t="str">
        <f>I312</f>
        <v>B - Rearrival</v>
      </c>
      <c r="Y300" s="284"/>
      <c r="Z300" s="346"/>
      <c r="AA300" s="346"/>
      <c r="AB300" s="346"/>
      <c r="AC300" s="284"/>
      <c r="AJ300" s="17"/>
    </row>
    <row r="301" spans="1:36" ht="14.4" x14ac:dyDescent="0.3">
      <c r="A301" s="6" t="s">
        <v>11</v>
      </c>
      <c r="B301" s="112">
        <f t="shared" ref="B301:H306" si="245">AVERAGE(B213,B235,B257,B279)</f>
        <v>31.5</v>
      </c>
      <c r="C301" s="113">
        <f t="shared" si="245"/>
        <v>18.25</v>
      </c>
      <c r="D301" s="113">
        <f t="shared" si="245"/>
        <v>15.5</v>
      </c>
      <c r="E301" s="113">
        <f t="shared" si="245"/>
        <v>10.25</v>
      </c>
      <c r="F301" s="113">
        <f t="shared" si="245"/>
        <v>56.25</v>
      </c>
      <c r="G301" s="113">
        <f t="shared" si="245"/>
        <v>21</v>
      </c>
      <c r="H301" s="114">
        <f t="shared" si="245"/>
        <v>40.5</v>
      </c>
      <c r="J301" s="41">
        <f t="shared" ref="J301:J306" si="246">AVERAGE(B301:H301)</f>
        <v>27.607142857142858</v>
      </c>
      <c r="K301" s="41">
        <f t="shared" ref="K301:K306" si="247">_xlfn.STDEV.P(B301:H301)</f>
        <v>15.027865274012726</v>
      </c>
      <c r="L301" s="147">
        <f t="shared" ref="L301:L306" si="248">K301/J301</f>
        <v>0.54434699569515699</v>
      </c>
      <c r="M301" s="80">
        <f t="shared" ref="M301:M306" si="249">AVERAGE(C301:D301)</f>
        <v>16.875</v>
      </c>
      <c r="N301" s="80">
        <f t="shared" ref="N301:N306" si="250">_xlfn.STDEV.P(C301:D301)</f>
        <v>1.375</v>
      </c>
      <c r="O301" s="221">
        <f t="shared" ref="O301:O306" si="251">N301/M301</f>
        <v>8.1481481481481488E-2</v>
      </c>
      <c r="P301" s="17"/>
      <c r="Q301" s="208">
        <f t="shared" ref="Q301:Q306" si="252">AVERAGE($L213,$L235,$L257,$L279)</f>
        <v>0.62311651887858521</v>
      </c>
      <c r="R301" s="208">
        <f t="shared" ref="R301:R306" si="253">AVERAGE($P213,$P235,$P257,$P279)</f>
        <v>0.2585657130055905</v>
      </c>
      <c r="S301" s="208">
        <f t="shared" ref="S301:S306" si="254">AVERAGE($T213,$T235,$T257,$T279)</f>
        <v>0.52019958510538555</v>
      </c>
      <c r="V301" s="219">
        <f t="shared" ref="V301:W306" si="255">AVERAGE(V213,V235,V257,V279)</f>
        <v>26.5</v>
      </c>
      <c r="W301" s="219">
        <f t="shared" si="255"/>
        <v>33.25</v>
      </c>
      <c r="Y301" s="155"/>
      <c r="Z301" s="305"/>
      <c r="AA301" s="312"/>
      <c r="AB301" s="147"/>
      <c r="AC301" s="284"/>
      <c r="AE301" s="152"/>
      <c r="AJ301" s="17"/>
    </row>
    <row r="302" spans="1:36" ht="14.4" x14ac:dyDescent="0.3">
      <c r="A302" s="6" t="s">
        <v>12</v>
      </c>
      <c r="B302" s="115">
        <f t="shared" si="245"/>
        <v>61</v>
      </c>
      <c r="C302" s="42">
        <f t="shared" si="245"/>
        <v>15.5</v>
      </c>
      <c r="D302" s="42">
        <f t="shared" si="245"/>
        <v>15</v>
      </c>
      <c r="E302" s="42">
        <f t="shared" si="245"/>
        <v>8</v>
      </c>
      <c r="F302" s="42">
        <f t="shared" si="245"/>
        <v>94.75</v>
      </c>
      <c r="G302" s="42">
        <f t="shared" si="245"/>
        <v>4</v>
      </c>
      <c r="H302" s="116">
        <f t="shared" si="245"/>
        <v>71</v>
      </c>
      <c r="J302" s="41">
        <f t="shared" si="246"/>
        <v>38.464285714285715</v>
      </c>
      <c r="K302" s="41">
        <f t="shared" si="247"/>
        <v>33.654342898329887</v>
      </c>
      <c r="L302" s="147">
        <f t="shared" si="248"/>
        <v>0.87495041889808434</v>
      </c>
      <c r="M302" s="80">
        <f t="shared" si="249"/>
        <v>15.25</v>
      </c>
      <c r="N302" s="80">
        <f t="shared" si="250"/>
        <v>0.25</v>
      </c>
      <c r="O302" s="221">
        <f t="shared" si="251"/>
        <v>1.6393442622950821E-2</v>
      </c>
      <c r="P302" s="17"/>
      <c r="Q302" s="208">
        <f t="shared" si="252"/>
        <v>0.90581709127904819</v>
      </c>
      <c r="R302" s="208">
        <f t="shared" si="253"/>
        <v>0.21698942007915248</v>
      </c>
      <c r="S302" s="208">
        <f t="shared" si="254"/>
        <v>0.46654354588557578</v>
      </c>
      <c r="V302" s="219">
        <f t="shared" si="255"/>
        <v>47.75</v>
      </c>
      <c r="W302" s="219">
        <f t="shared" si="255"/>
        <v>37.5</v>
      </c>
      <c r="Y302" s="155"/>
      <c r="Z302" s="305"/>
      <c r="AA302" s="312"/>
      <c r="AB302" s="147"/>
      <c r="AC302" s="284"/>
      <c r="AJ302" s="17"/>
    </row>
    <row r="303" spans="1:36" ht="14.4" x14ac:dyDescent="0.3">
      <c r="A303" s="6" t="s">
        <v>13</v>
      </c>
      <c r="B303" s="115">
        <f t="shared" si="245"/>
        <v>73</v>
      </c>
      <c r="C303" s="42">
        <f t="shared" si="245"/>
        <v>22.75</v>
      </c>
      <c r="D303" s="42">
        <f t="shared" si="245"/>
        <v>13</v>
      </c>
      <c r="E303" s="42">
        <f t="shared" si="245"/>
        <v>12.25</v>
      </c>
      <c r="F303" s="42">
        <f t="shared" si="245"/>
        <v>118.25</v>
      </c>
      <c r="G303" s="42">
        <f t="shared" si="245"/>
        <v>16.75</v>
      </c>
      <c r="H303" s="116">
        <f t="shared" si="245"/>
        <v>83.5</v>
      </c>
      <c r="J303" s="41">
        <f t="shared" si="246"/>
        <v>48.5</v>
      </c>
      <c r="K303" s="41">
        <f t="shared" si="247"/>
        <v>39.525308347943344</v>
      </c>
      <c r="L303" s="147">
        <f t="shared" si="248"/>
        <v>0.8149548112978009</v>
      </c>
      <c r="M303" s="80">
        <f t="shared" si="249"/>
        <v>17.875</v>
      </c>
      <c r="N303" s="80">
        <f t="shared" si="250"/>
        <v>4.875</v>
      </c>
      <c r="O303" s="221">
        <f t="shared" si="251"/>
        <v>0.27272727272727271</v>
      </c>
      <c r="P303" s="17"/>
      <c r="Q303" s="208">
        <f t="shared" si="252"/>
        <v>0.85634375857571332</v>
      </c>
      <c r="R303" s="208">
        <f t="shared" si="253"/>
        <v>0.22157355753436619</v>
      </c>
      <c r="S303" s="208">
        <f t="shared" si="254"/>
        <v>0.38383469050467667</v>
      </c>
      <c r="V303" s="219">
        <f t="shared" si="255"/>
        <v>46.75</v>
      </c>
      <c r="W303" s="219">
        <f t="shared" si="255"/>
        <v>45</v>
      </c>
      <c r="Y303" s="155"/>
      <c r="Z303" s="305"/>
      <c r="AA303" s="312"/>
      <c r="AB303" s="147"/>
      <c r="AC303" s="284"/>
      <c r="AJ303" s="17"/>
    </row>
    <row r="304" spans="1:36" ht="14.4" x14ac:dyDescent="0.3">
      <c r="A304" s="6" t="s">
        <v>14</v>
      </c>
      <c r="B304" s="115">
        <f t="shared" si="245"/>
        <v>98</v>
      </c>
      <c r="C304" s="42">
        <f t="shared" si="245"/>
        <v>36.25</v>
      </c>
      <c r="D304" s="42">
        <f t="shared" si="245"/>
        <v>33</v>
      </c>
      <c r="E304" s="42">
        <f t="shared" si="245"/>
        <v>34.25</v>
      </c>
      <c r="F304" s="42">
        <f t="shared" si="245"/>
        <v>159.75</v>
      </c>
      <c r="G304" s="42">
        <f t="shared" si="245"/>
        <v>9.25</v>
      </c>
      <c r="H304" s="116">
        <f t="shared" si="245"/>
        <v>111</v>
      </c>
      <c r="J304" s="41">
        <f t="shared" si="246"/>
        <v>68.785714285714292</v>
      </c>
      <c r="K304" s="41">
        <f t="shared" si="247"/>
        <v>50.690135094694384</v>
      </c>
      <c r="L304" s="147">
        <f t="shared" si="248"/>
        <v>0.73692823605993907</v>
      </c>
      <c r="M304" s="80">
        <f t="shared" si="249"/>
        <v>34.625</v>
      </c>
      <c r="N304" s="80">
        <f t="shared" si="250"/>
        <v>1.625</v>
      </c>
      <c r="O304" s="221">
        <f t="shared" si="251"/>
        <v>4.6931407942238268E-2</v>
      </c>
      <c r="P304" s="17"/>
      <c r="Q304" s="208">
        <f t="shared" si="252"/>
        <v>0.77437910016618172</v>
      </c>
      <c r="R304" s="208">
        <f t="shared" si="253"/>
        <v>0.23594228756263633</v>
      </c>
      <c r="S304" s="208">
        <f t="shared" si="254"/>
        <v>0.28107977804294731</v>
      </c>
      <c r="V304" s="219">
        <f t="shared" si="255"/>
        <v>74.25</v>
      </c>
      <c r="W304" s="219">
        <f t="shared" si="255"/>
        <v>64.5</v>
      </c>
      <c r="Y304" s="155"/>
      <c r="Z304" s="305"/>
      <c r="AA304" s="312"/>
      <c r="AB304" s="147"/>
      <c r="AC304" s="284"/>
      <c r="AJ304" s="17"/>
    </row>
    <row r="305" spans="1:36" ht="14.4" x14ac:dyDescent="0.3">
      <c r="A305" s="6" t="s">
        <v>15</v>
      </c>
      <c r="B305" s="115">
        <f t="shared" si="245"/>
        <v>45.75</v>
      </c>
      <c r="C305" s="42">
        <f t="shared" si="245"/>
        <v>38</v>
      </c>
      <c r="D305" s="42">
        <f t="shared" si="245"/>
        <v>44.75</v>
      </c>
      <c r="E305" s="42">
        <f t="shared" si="245"/>
        <v>16.75</v>
      </c>
      <c r="F305" s="42">
        <f t="shared" si="245"/>
        <v>44.25</v>
      </c>
      <c r="G305" s="42">
        <f t="shared" si="245"/>
        <v>6.75</v>
      </c>
      <c r="H305" s="116">
        <f t="shared" si="245"/>
        <v>60</v>
      </c>
      <c r="J305" s="41">
        <f t="shared" si="246"/>
        <v>36.607142857142854</v>
      </c>
      <c r="K305" s="41">
        <f t="shared" si="247"/>
        <v>17.084797514821442</v>
      </c>
      <c r="L305" s="147">
        <f t="shared" si="248"/>
        <v>0.46670666381951259</v>
      </c>
      <c r="M305" s="80">
        <f t="shared" si="249"/>
        <v>41.375</v>
      </c>
      <c r="N305" s="80">
        <f t="shared" si="250"/>
        <v>3.375</v>
      </c>
      <c r="O305" s="221">
        <f t="shared" si="251"/>
        <v>8.1570996978851965E-2</v>
      </c>
      <c r="P305" s="17"/>
      <c r="Q305" s="208">
        <f t="shared" si="252"/>
        <v>0.50145729489341728</v>
      </c>
      <c r="R305" s="208">
        <f t="shared" si="253"/>
        <v>0.18603027433201724</v>
      </c>
      <c r="S305" s="208">
        <f t="shared" si="254"/>
        <v>0.37008324400599857</v>
      </c>
      <c r="V305" s="219">
        <f t="shared" si="255"/>
        <v>30.75</v>
      </c>
      <c r="W305" s="219">
        <f t="shared" si="255"/>
        <v>25.5</v>
      </c>
      <c r="Y305" s="155"/>
      <c r="Z305" s="305"/>
      <c r="AA305" s="312"/>
      <c r="AB305" s="147"/>
      <c r="AC305" s="284"/>
      <c r="AJ305" s="17"/>
    </row>
    <row r="306" spans="1:36" ht="14.4" x14ac:dyDescent="0.3">
      <c r="A306" s="8" t="s">
        <v>17</v>
      </c>
      <c r="B306" s="134">
        <f t="shared" si="245"/>
        <v>309.25</v>
      </c>
      <c r="C306" s="132">
        <f t="shared" si="245"/>
        <v>130.75</v>
      </c>
      <c r="D306" s="132">
        <f t="shared" si="245"/>
        <v>121.25</v>
      </c>
      <c r="E306" s="132">
        <f t="shared" si="245"/>
        <v>81.5</v>
      </c>
      <c r="F306" s="132">
        <f t="shared" si="245"/>
        <v>473.25</v>
      </c>
      <c r="G306" s="132">
        <f t="shared" si="245"/>
        <v>57.75</v>
      </c>
      <c r="H306" s="133">
        <f t="shared" si="245"/>
        <v>366</v>
      </c>
      <c r="J306" s="222">
        <f t="shared" si="246"/>
        <v>219.96428571428572</v>
      </c>
      <c r="K306" s="222">
        <f t="shared" si="247"/>
        <v>149.59065744864674</v>
      </c>
      <c r="L306" s="151">
        <f t="shared" si="248"/>
        <v>0.68006793449620206</v>
      </c>
      <c r="M306" s="80">
        <f t="shared" si="249"/>
        <v>126</v>
      </c>
      <c r="N306" s="80">
        <f t="shared" si="250"/>
        <v>4.75</v>
      </c>
      <c r="O306" s="221">
        <f t="shared" si="251"/>
        <v>3.7698412698412696E-2</v>
      </c>
      <c r="P306" s="205"/>
      <c r="Q306" s="209">
        <f t="shared" si="252"/>
        <v>0.71402643857089854</v>
      </c>
      <c r="R306" s="209">
        <f t="shared" si="253"/>
        <v>0.19635701063911498</v>
      </c>
      <c r="S306" s="209">
        <f t="shared" si="254"/>
        <v>0.32962632120999752</v>
      </c>
      <c r="V306" s="219">
        <f t="shared" si="255"/>
        <v>226</v>
      </c>
      <c r="W306" s="220">
        <f t="shared" si="255"/>
        <v>205.75</v>
      </c>
      <c r="X306" s="42"/>
      <c r="Y306" s="155"/>
      <c r="Z306" s="305"/>
      <c r="AA306" s="312"/>
      <c r="AB306" s="147"/>
      <c r="AC306" s="284"/>
      <c r="AJ306" s="17"/>
    </row>
    <row r="307" spans="1:36" ht="14.4" x14ac:dyDescent="0.3">
      <c r="A307" s="65"/>
      <c r="B307" s="103"/>
      <c r="C307" s="103"/>
      <c r="D307" s="103"/>
      <c r="E307" s="42"/>
      <c r="F307" s="103"/>
      <c r="G307" s="103"/>
      <c r="H307" s="103"/>
      <c r="I307" s="65"/>
      <c r="J307" s="80"/>
      <c r="K307" s="80"/>
      <c r="L307" s="103"/>
      <c r="P307" s="229" t="s">
        <v>57</v>
      </c>
      <c r="Q307" s="208">
        <f>MIN($L218,$L240,$L262,$L284)</f>
        <v>0.60461400858484637</v>
      </c>
      <c r="R307" s="208">
        <f>MIN($P218,$P240,$P262,$P284)</f>
        <v>0.14603690064653393</v>
      </c>
      <c r="S307" s="208">
        <f>MIN($T218,$T240,$T262,$T284)</f>
        <v>0.26390857767546877</v>
      </c>
      <c r="Y307" s="211"/>
      <c r="AB307" s="336"/>
      <c r="AC307" s="336"/>
    </row>
    <row r="308" spans="1:36" ht="14.4" x14ac:dyDescent="0.3">
      <c r="A308" s="65"/>
      <c r="B308" s="103"/>
      <c r="C308" s="103"/>
      <c r="D308" s="103"/>
      <c r="E308" s="103"/>
      <c r="F308" s="103"/>
      <c r="G308" s="103"/>
      <c r="H308" s="103"/>
      <c r="I308" s="65"/>
      <c r="J308" s="80"/>
      <c r="K308" s="80"/>
      <c r="P308" s="229" t="s">
        <v>58</v>
      </c>
      <c r="Q308" s="208">
        <f>MAX($L218,$L240,$L262,$L284)</f>
        <v>0.82289236148262546</v>
      </c>
      <c r="R308" s="208">
        <f>MAX($P218,$P240,$P262,$P284)</f>
        <v>0.27315730040911057</v>
      </c>
      <c r="S308" s="208">
        <f>MAX($T218,$T240,$T262,$T284)</f>
        <v>0.43000496909589114</v>
      </c>
      <c r="AB308" s="336"/>
      <c r="AC308" s="284"/>
    </row>
    <row r="309" spans="1:36" ht="14.4" x14ac:dyDescent="0.3">
      <c r="A309" s="19" t="s">
        <v>59</v>
      </c>
      <c r="B309" s="17"/>
      <c r="C309" s="17"/>
      <c r="E309" s="17"/>
      <c r="G309" s="17"/>
      <c r="I309" s="17"/>
      <c r="J309" s="42"/>
      <c r="K309" s="42"/>
      <c r="L309" s="60"/>
      <c r="S309" s="36"/>
      <c r="U309" s="284"/>
      <c r="V309" s="284"/>
      <c r="W309" s="284"/>
      <c r="X309" s="284"/>
      <c r="Y309" s="284"/>
      <c r="Z309" s="284"/>
      <c r="AB309" s="336"/>
      <c r="AC309" s="284"/>
    </row>
    <row r="310" spans="1:36" ht="14.4" x14ac:dyDescent="0.3">
      <c r="A310" s="15" t="s">
        <v>60</v>
      </c>
      <c r="B310" s="17"/>
      <c r="C310" s="17"/>
      <c r="D310" s="17"/>
      <c r="G310" s="152"/>
      <c r="H310" s="17"/>
      <c r="I310" s="17"/>
      <c r="J310" s="17"/>
      <c r="K310" s="17"/>
      <c r="M310" s="17"/>
      <c r="N310" s="223"/>
      <c r="O310" s="223"/>
      <c r="P310" s="223"/>
      <c r="Q310" s="50"/>
      <c r="U310" s="284"/>
      <c r="V310" s="284"/>
      <c r="W310" s="284"/>
      <c r="X310" s="284"/>
      <c r="Y310" s="284"/>
      <c r="Z310" s="284"/>
      <c r="AB310" s="284"/>
      <c r="AC310" s="284"/>
    </row>
    <row r="311" spans="1:36" ht="14.4" x14ac:dyDescent="0.3">
      <c r="K311" s="44"/>
      <c r="N311" t="s">
        <v>61</v>
      </c>
      <c r="S311" s="121" t="s">
        <v>28</v>
      </c>
      <c r="T311" s="121"/>
      <c r="U311" s="121"/>
      <c r="V311" s="121"/>
      <c r="W311" s="121" t="s">
        <v>29</v>
      </c>
      <c r="X311" s="97"/>
      <c r="Y311" s="97"/>
      <c r="Z311" s="284"/>
    </row>
    <row r="312" spans="1:36" ht="14.4" x14ac:dyDescent="0.3">
      <c r="A312" s="156" t="s">
        <v>62</v>
      </c>
      <c r="B312" s="15" t="str">
        <f>B290</f>
        <v>B</v>
      </c>
      <c r="C312" s="15" t="str">
        <f t="shared" ref="C312:H312" si="256">C290</f>
        <v>D</v>
      </c>
      <c r="D312" s="15" t="str">
        <f t="shared" si="256"/>
        <v>E</v>
      </c>
      <c r="E312" s="15" t="str">
        <f t="shared" si="256"/>
        <v>F</v>
      </c>
      <c r="F312" s="15" t="str">
        <f>G290</f>
        <v>H</v>
      </c>
      <c r="G312" s="15" t="str">
        <f>F290</f>
        <v>G</v>
      </c>
      <c r="H312" s="15" t="str">
        <f t="shared" si="256"/>
        <v>A</v>
      </c>
      <c r="I312" s="32" t="str">
        <f>I212</f>
        <v>B - Rearrival</v>
      </c>
      <c r="J312" s="89" t="str">
        <f>E5</f>
        <v>AVERAGE</v>
      </c>
      <c r="K312" s="89" t="str">
        <f>F5</f>
        <v>STDEV</v>
      </c>
      <c r="L312" s="89" t="str">
        <f>G5</f>
        <v>RSD</v>
      </c>
      <c r="N312" s="91" t="str">
        <f>E5</f>
        <v>AVERAGE</v>
      </c>
      <c r="O312" s="91" t="str">
        <f>F5</f>
        <v>STDEV</v>
      </c>
      <c r="P312" s="91" t="str">
        <f>G5</f>
        <v>RSD</v>
      </c>
      <c r="S312" s="122" t="str">
        <f>E5</f>
        <v>AVERAGE</v>
      </c>
      <c r="T312" s="122" t="str">
        <f>F5</f>
        <v>STDEV</v>
      </c>
      <c r="U312" s="122" t="str">
        <f>G5</f>
        <v>RSD</v>
      </c>
      <c r="V312" s="97"/>
      <c r="W312" s="122" t="str">
        <f>E5</f>
        <v>AVERAGE</v>
      </c>
      <c r="X312" s="122" t="str">
        <f>F5</f>
        <v>STDEV</v>
      </c>
      <c r="Y312" s="122" t="str">
        <f>G5</f>
        <v>RSD</v>
      </c>
      <c r="Z312" s="284"/>
    </row>
    <row r="313" spans="1:36" ht="14.4" x14ac:dyDescent="0.3">
      <c r="A313" s="82" t="s">
        <v>11</v>
      </c>
      <c r="B313" s="377">
        <f t="shared" ref="B313:E318" si="257">AVERAGE(B213,B235,B257,B279)</f>
        <v>31.5</v>
      </c>
      <c r="C313" s="118">
        <f t="shared" si="257"/>
        <v>18.25</v>
      </c>
      <c r="D313" s="118">
        <f t="shared" si="257"/>
        <v>15.5</v>
      </c>
      <c r="E313" s="377">
        <f t="shared" si="257"/>
        <v>10.25</v>
      </c>
      <c r="F313" s="118">
        <f t="shared" ref="F313:F318" si="258">AVERAGE(G213,G235,G257,G279)</f>
        <v>21</v>
      </c>
      <c r="G313" s="118">
        <f t="shared" ref="G313:G318" si="259">AVERAGE(F213,F235,F257,F279)</f>
        <v>56.25</v>
      </c>
      <c r="H313" s="118">
        <f t="shared" ref="H313:I318" si="260">AVERAGE(H213,H235,H257,H279)</f>
        <v>40.5</v>
      </c>
      <c r="I313" s="118">
        <f t="shared" si="260"/>
        <v>41.75</v>
      </c>
      <c r="J313" s="91">
        <f>AVERAGE(B313:H313)</f>
        <v>27.607142857142858</v>
      </c>
      <c r="K313" s="91">
        <f t="shared" ref="K313:K318" si="261">_xlfn.STDEV.P(B313:D313,E313:H313)</f>
        <v>15.027865274012726</v>
      </c>
      <c r="L313" s="143">
        <f t="shared" ref="L313:L318" si="262">K313/J313</f>
        <v>0.54434699569515699</v>
      </c>
      <c r="N313" s="91">
        <f>AVERAGE($B313:$D313,$G313,$H313)</f>
        <v>32.4</v>
      </c>
      <c r="O313" s="91">
        <f t="shared" ref="O313:O318" si="263">_xlfn.STDEV.P($B313:$D313,$G313,$H313)</f>
        <v>14.973810470284443</v>
      </c>
      <c r="P313" s="143">
        <f t="shared" ref="P313:P318" si="264">O313/N313</f>
        <v>0.46215464414458157</v>
      </c>
      <c r="S313" s="123">
        <f t="shared" ref="S313:S318" si="265">AVERAGE(B313,G313,H313)</f>
        <v>42.75</v>
      </c>
      <c r="T313" s="123">
        <f t="shared" ref="T313:T318" si="266">_xlfn.STDEV.P(B313,G313,H313)</f>
        <v>10.228636272739392</v>
      </c>
      <c r="U313" s="144">
        <f t="shared" ref="U313:U318" si="267">T313/S313</f>
        <v>0.23926634556115536</v>
      </c>
      <c r="V313" s="97"/>
      <c r="W313" s="123">
        <f t="shared" ref="W313:W318" si="268">AVERAGE(C313:E313)</f>
        <v>14.666666666666666</v>
      </c>
      <c r="X313" s="123">
        <f t="shared" ref="X313:X318" si="269">_xlfn.STDEV.P(C313:E313)</f>
        <v>3.3187179586233131</v>
      </c>
      <c r="Y313" s="144">
        <f t="shared" ref="Y313:Y318" si="270">X313/W313</f>
        <v>0.22627622445158954</v>
      </c>
      <c r="Z313" s="284"/>
    </row>
    <row r="314" spans="1:36" ht="14.4" x14ac:dyDescent="0.3">
      <c r="A314" s="82" t="s">
        <v>12</v>
      </c>
      <c r="B314" s="377">
        <f t="shared" si="257"/>
        <v>61</v>
      </c>
      <c r="C314" s="118">
        <f t="shared" si="257"/>
        <v>15.5</v>
      </c>
      <c r="D314" s="118">
        <f t="shared" si="257"/>
        <v>15</v>
      </c>
      <c r="E314" s="377">
        <f t="shared" si="257"/>
        <v>8</v>
      </c>
      <c r="F314" s="118">
        <f t="shared" si="258"/>
        <v>4</v>
      </c>
      <c r="G314" s="118">
        <f t="shared" si="259"/>
        <v>94.75</v>
      </c>
      <c r="H314" s="118">
        <f t="shared" si="260"/>
        <v>71</v>
      </c>
      <c r="I314" s="118">
        <f t="shared" si="260"/>
        <v>72</v>
      </c>
      <c r="J314" s="91">
        <f t="shared" ref="J314:J318" si="271">AVERAGE(B314:H314)</f>
        <v>38.464285714285715</v>
      </c>
      <c r="K314" s="91">
        <f t="shared" si="261"/>
        <v>33.654342898329887</v>
      </c>
      <c r="L314" s="143">
        <f t="shared" si="262"/>
        <v>0.87495041889808434</v>
      </c>
      <c r="N314" s="91">
        <f t="shared" ref="N314:N318" si="272">AVERAGE($B314:$D314,$G314,$H314)</f>
        <v>51.45</v>
      </c>
      <c r="O314" s="91">
        <f t="shared" si="263"/>
        <v>31.525545197506101</v>
      </c>
      <c r="P314" s="143">
        <f t="shared" si="264"/>
        <v>0.61274140325570647</v>
      </c>
      <c r="S314" s="123">
        <f t="shared" si="265"/>
        <v>75.583333333333329</v>
      </c>
      <c r="T314" s="123">
        <f t="shared" si="266"/>
        <v>14.154406459552524</v>
      </c>
      <c r="U314" s="144">
        <f t="shared" si="267"/>
        <v>0.18726888369860012</v>
      </c>
      <c r="V314" s="97"/>
      <c r="W314" s="123">
        <f t="shared" si="268"/>
        <v>12.833333333333334</v>
      </c>
      <c r="X314" s="123">
        <f t="shared" si="269"/>
        <v>3.4237730973623561</v>
      </c>
      <c r="Y314" s="144">
        <f t="shared" si="270"/>
        <v>0.26678751408018359</v>
      </c>
      <c r="Z314" s="284"/>
    </row>
    <row r="315" spans="1:36" ht="14.4" x14ac:dyDescent="0.3">
      <c r="A315" s="82" t="s">
        <v>13</v>
      </c>
      <c r="B315" s="377">
        <f t="shared" si="257"/>
        <v>73</v>
      </c>
      <c r="C315" s="118">
        <f t="shared" si="257"/>
        <v>22.75</v>
      </c>
      <c r="D315" s="118">
        <f t="shared" si="257"/>
        <v>13</v>
      </c>
      <c r="E315" s="377">
        <f t="shared" si="257"/>
        <v>12.25</v>
      </c>
      <c r="F315" s="118">
        <f t="shared" si="258"/>
        <v>16.75</v>
      </c>
      <c r="G315" s="118">
        <f t="shared" si="259"/>
        <v>118.25</v>
      </c>
      <c r="H315" s="118">
        <f t="shared" si="260"/>
        <v>83.5</v>
      </c>
      <c r="I315" s="118">
        <f t="shared" si="260"/>
        <v>86</v>
      </c>
      <c r="J315" s="91">
        <f t="shared" si="271"/>
        <v>48.5</v>
      </c>
      <c r="K315" s="91">
        <f t="shared" si="261"/>
        <v>39.525308347943344</v>
      </c>
      <c r="L315" s="143">
        <f t="shared" si="262"/>
        <v>0.8149548112978009</v>
      </c>
      <c r="N315" s="91">
        <f t="shared" si="272"/>
        <v>62.1</v>
      </c>
      <c r="O315" s="91">
        <f t="shared" si="263"/>
        <v>39.214346864381156</v>
      </c>
      <c r="P315" s="143">
        <f t="shared" si="264"/>
        <v>0.63147096399969649</v>
      </c>
      <c r="S315" s="123">
        <f t="shared" si="265"/>
        <v>91.583333333333329</v>
      </c>
      <c r="T315" s="123">
        <f t="shared" si="266"/>
        <v>19.337284079093308</v>
      </c>
      <c r="U315" s="144">
        <f t="shared" si="267"/>
        <v>0.21114413917117353</v>
      </c>
      <c r="V315" s="97"/>
      <c r="W315" s="123">
        <f t="shared" si="268"/>
        <v>16</v>
      </c>
      <c r="X315" s="123">
        <f t="shared" si="269"/>
        <v>4.7827816174272479</v>
      </c>
      <c r="Y315" s="144">
        <f t="shared" si="270"/>
        <v>0.298923851089203</v>
      </c>
      <c r="Z315" s="284"/>
    </row>
    <row r="316" spans="1:36" ht="14.4" x14ac:dyDescent="0.3">
      <c r="A316" s="82" t="s">
        <v>14</v>
      </c>
      <c r="B316" s="377">
        <f t="shared" si="257"/>
        <v>98</v>
      </c>
      <c r="C316" s="118">
        <f t="shared" si="257"/>
        <v>36.25</v>
      </c>
      <c r="D316" s="118">
        <f t="shared" si="257"/>
        <v>33</v>
      </c>
      <c r="E316" s="377">
        <f t="shared" si="257"/>
        <v>34.25</v>
      </c>
      <c r="F316" s="118">
        <f t="shared" si="258"/>
        <v>9.25</v>
      </c>
      <c r="G316" s="118">
        <f t="shared" si="259"/>
        <v>159.75</v>
      </c>
      <c r="H316" s="118">
        <f t="shared" si="260"/>
        <v>111</v>
      </c>
      <c r="I316" s="118">
        <f t="shared" si="260"/>
        <v>112.25</v>
      </c>
      <c r="J316" s="91">
        <f t="shared" si="271"/>
        <v>68.785714285714292</v>
      </c>
      <c r="K316" s="91">
        <f t="shared" si="261"/>
        <v>50.690135094694384</v>
      </c>
      <c r="L316" s="143">
        <f t="shared" si="262"/>
        <v>0.73692823605993907</v>
      </c>
      <c r="N316" s="91">
        <f t="shared" si="272"/>
        <v>87.6</v>
      </c>
      <c r="O316" s="91">
        <f t="shared" si="263"/>
        <v>47.915185484353493</v>
      </c>
      <c r="P316" s="143">
        <f t="shared" si="264"/>
        <v>0.54697700324604448</v>
      </c>
      <c r="S316" s="123">
        <f t="shared" si="265"/>
        <v>122.91666666666667</v>
      </c>
      <c r="T316" s="123">
        <f t="shared" si="266"/>
        <v>26.580328983834811</v>
      </c>
      <c r="U316" s="144">
        <f t="shared" si="267"/>
        <v>0.21624674427526624</v>
      </c>
      <c r="V316" s="97"/>
      <c r="W316" s="123">
        <f t="shared" si="268"/>
        <v>34.5</v>
      </c>
      <c r="X316" s="123">
        <f t="shared" si="269"/>
        <v>1.3385315336840842</v>
      </c>
      <c r="Y316" s="144">
        <f t="shared" si="270"/>
        <v>3.8798015469103886E-2</v>
      </c>
      <c r="Z316" s="284"/>
    </row>
    <row r="317" spans="1:36" ht="14.4" x14ac:dyDescent="0.3">
      <c r="A317" s="82" t="s">
        <v>15</v>
      </c>
      <c r="B317" s="377">
        <f t="shared" si="257"/>
        <v>45.75</v>
      </c>
      <c r="C317" s="118">
        <f t="shared" si="257"/>
        <v>38</v>
      </c>
      <c r="D317" s="118">
        <f t="shared" si="257"/>
        <v>44.75</v>
      </c>
      <c r="E317" s="377">
        <f t="shared" si="257"/>
        <v>16.75</v>
      </c>
      <c r="F317" s="118">
        <f t="shared" si="258"/>
        <v>6.75</v>
      </c>
      <c r="G317" s="118">
        <f t="shared" si="259"/>
        <v>44.25</v>
      </c>
      <c r="H317" s="118">
        <f t="shared" si="260"/>
        <v>60</v>
      </c>
      <c r="I317" s="118">
        <f t="shared" si="260"/>
        <v>50</v>
      </c>
      <c r="J317" s="91">
        <f t="shared" si="271"/>
        <v>36.607142857142854</v>
      </c>
      <c r="K317" s="91">
        <f t="shared" si="261"/>
        <v>17.084797514821442</v>
      </c>
      <c r="L317" s="143">
        <f t="shared" si="262"/>
        <v>0.46670666381951259</v>
      </c>
      <c r="N317" s="91">
        <f t="shared" si="272"/>
        <v>46.55</v>
      </c>
      <c r="O317" s="91">
        <f t="shared" si="263"/>
        <v>7.2549982770501051</v>
      </c>
      <c r="P317" s="143">
        <f t="shared" si="264"/>
        <v>0.15585388350268756</v>
      </c>
      <c r="S317" s="123">
        <f t="shared" si="265"/>
        <v>50</v>
      </c>
      <c r="T317" s="123">
        <f t="shared" si="266"/>
        <v>7.0975347832891948</v>
      </c>
      <c r="U317" s="144">
        <f t="shared" si="267"/>
        <v>0.14195069566578389</v>
      </c>
      <c r="V317" s="97"/>
      <c r="W317" s="123">
        <f t="shared" si="268"/>
        <v>33.166666666666664</v>
      </c>
      <c r="X317" s="123">
        <f t="shared" si="269"/>
        <v>11.930935513287389</v>
      </c>
      <c r="Y317" s="144">
        <f t="shared" si="270"/>
        <v>0.35972669889308712</v>
      </c>
      <c r="Z317" s="284"/>
    </row>
    <row r="318" spans="1:36" ht="14.4" x14ac:dyDescent="0.3">
      <c r="A318" s="92" t="s">
        <v>17</v>
      </c>
      <c r="B318" s="377">
        <f t="shared" si="257"/>
        <v>309.25</v>
      </c>
      <c r="C318" s="118">
        <f t="shared" si="257"/>
        <v>130.75</v>
      </c>
      <c r="D318" s="118">
        <f t="shared" si="257"/>
        <v>121.25</v>
      </c>
      <c r="E318" s="377">
        <f t="shared" si="257"/>
        <v>81.5</v>
      </c>
      <c r="F318" s="118">
        <f t="shared" si="258"/>
        <v>57.75</v>
      </c>
      <c r="G318" s="118">
        <f t="shared" si="259"/>
        <v>473.25</v>
      </c>
      <c r="H318" s="118">
        <f t="shared" si="260"/>
        <v>366</v>
      </c>
      <c r="I318" s="118">
        <f t="shared" si="260"/>
        <v>362</v>
      </c>
      <c r="J318" s="347">
        <f t="shared" si="271"/>
        <v>219.96428571428572</v>
      </c>
      <c r="K318" s="347">
        <f t="shared" si="261"/>
        <v>149.59065744864674</v>
      </c>
      <c r="L318" s="158">
        <f t="shared" si="262"/>
        <v>0.68006793449620206</v>
      </c>
      <c r="M318" s="205"/>
      <c r="N318" s="91">
        <f t="shared" si="272"/>
        <v>280.10000000000002</v>
      </c>
      <c r="O318" s="91">
        <f t="shared" si="263"/>
        <v>136.43621220189308</v>
      </c>
      <c r="P318" s="143">
        <f t="shared" si="264"/>
        <v>0.48709822278433801</v>
      </c>
      <c r="S318" s="123">
        <f t="shared" si="265"/>
        <v>382.83333333333331</v>
      </c>
      <c r="T318" s="141">
        <f t="shared" si="266"/>
        <v>68.002553056647969</v>
      </c>
      <c r="U318" s="145">
        <f t="shared" si="267"/>
        <v>0.17762965535040828</v>
      </c>
      <c r="V318" s="121"/>
      <c r="W318" s="141">
        <f t="shared" si="268"/>
        <v>111.16666666666667</v>
      </c>
      <c r="X318" s="141">
        <f t="shared" si="269"/>
        <v>21.333007810016436</v>
      </c>
      <c r="Y318" s="145">
        <f t="shared" si="270"/>
        <v>0.19190111973028279</v>
      </c>
      <c r="Z318" s="284"/>
      <c r="AE318" s="152"/>
    </row>
    <row r="319" spans="1:36" ht="14.4" x14ac:dyDescent="0.3">
      <c r="I319" s="52"/>
      <c r="J319" s="52"/>
      <c r="N319" s="41"/>
      <c r="U319" s="284"/>
      <c r="V319" s="284"/>
      <c r="W319" s="284"/>
      <c r="X319" s="283"/>
      <c r="Y319" s="284"/>
      <c r="Z319" s="284"/>
    </row>
    <row r="320" spans="1:36" ht="14.4" x14ac:dyDescent="0.3">
      <c r="A320" s="81" t="str">
        <f>A97</f>
        <v>RMD</v>
      </c>
      <c r="B320" s="82" t="str">
        <f t="shared" ref="B320:H320" si="273">B312</f>
        <v>B</v>
      </c>
      <c r="C320" s="82" t="str">
        <f t="shared" si="273"/>
        <v>D</v>
      </c>
      <c r="D320" s="82" t="str">
        <f t="shared" si="273"/>
        <v>E</v>
      </c>
      <c r="E320" s="82" t="str">
        <f t="shared" si="273"/>
        <v>F</v>
      </c>
      <c r="F320" s="82" t="str">
        <f t="shared" si="273"/>
        <v>H</v>
      </c>
      <c r="G320" s="82" t="str">
        <f t="shared" si="273"/>
        <v>G</v>
      </c>
      <c r="H320" s="82" t="str">
        <f t="shared" si="273"/>
        <v>A</v>
      </c>
      <c r="J320" s="92" t="s">
        <v>28</v>
      </c>
      <c r="K320" s="82" t="str">
        <f>B312</f>
        <v>B</v>
      </c>
      <c r="L320" s="82" t="str">
        <f>G312</f>
        <v>G</v>
      </c>
      <c r="M320" s="82" t="str">
        <f>H312</f>
        <v>A</v>
      </c>
      <c r="O320" s="92" t="s">
        <v>29</v>
      </c>
      <c r="P320" s="82" t="str">
        <f>C312</f>
        <v>D</v>
      </c>
      <c r="Q320" s="82" t="str">
        <f>D312</f>
        <v>E</v>
      </c>
      <c r="R320" s="82" t="s">
        <v>63</v>
      </c>
      <c r="U320" s="284"/>
      <c r="V320" s="284"/>
      <c r="W320" s="284"/>
      <c r="X320" s="284"/>
      <c r="Y320" s="336"/>
      <c r="Z320" s="284"/>
    </row>
    <row r="321" spans="1:26" ht="14.4" x14ac:dyDescent="0.3">
      <c r="A321" s="82" t="str">
        <f t="shared" ref="A321:A326" si="274">A313</f>
        <v>PA</v>
      </c>
      <c r="B321" s="83">
        <f t="shared" ref="B321:H326" si="275">B313/AVERAGE($B313:$H313)-1</f>
        <v>0.14100905562742549</v>
      </c>
      <c r="C321" s="83">
        <f t="shared" si="275"/>
        <v>-0.33893919793014227</v>
      </c>
      <c r="D321" s="83">
        <f t="shared" si="275"/>
        <v>-0.43855109961190164</v>
      </c>
      <c r="E321" s="83">
        <f t="shared" si="275"/>
        <v>-0.62871927554980589</v>
      </c>
      <c r="F321" s="83">
        <f t="shared" si="275"/>
        <v>-0.23932729624838289</v>
      </c>
      <c r="G321" s="83">
        <f t="shared" si="275"/>
        <v>1.0375161707632601</v>
      </c>
      <c r="H321" s="83">
        <f t="shared" si="275"/>
        <v>0.46701164294954722</v>
      </c>
      <c r="J321" s="82" t="str">
        <f t="shared" ref="J321:J326" si="276">A313</f>
        <v>PA</v>
      </c>
      <c r="K321" s="83">
        <f t="shared" ref="K321:K326" si="277">B313/AVERAGE($B313,$G313,$H313)-1</f>
        <v>-0.26315789473684215</v>
      </c>
      <c r="L321" s="83">
        <f t="shared" ref="L321:M326" si="278">G313/AVERAGE($B313,$G313,$H313)-1</f>
        <v>0.31578947368421062</v>
      </c>
      <c r="M321" s="83">
        <f t="shared" si="278"/>
        <v>-5.2631578947368474E-2</v>
      </c>
      <c r="O321" s="83"/>
      <c r="P321" s="83">
        <f t="shared" ref="P321:R326" si="279">C313/AVERAGE($C313:$E313)-1</f>
        <v>0.24431818181818188</v>
      </c>
      <c r="Q321" s="83">
        <f t="shared" si="279"/>
        <v>5.6818181818181879E-2</v>
      </c>
      <c r="R321" s="83">
        <f t="shared" si="279"/>
        <v>-0.30113636363636365</v>
      </c>
      <c r="U321" s="284"/>
      <c r="V321" s="284"/>
      <c r="W321" s="284"/>
      <c r="X321" s="284"/>
      <c r="Y321" s="336"/>
      <c r="Z321" s="284"/>
    </row>
    <row r="322" spans="1:26" ht="14.4" x14ac:dyDescent="0.3">
      <c r="A322" s="82" t="str">
        <f t="shared" si="274"/>
        <v>PE</v>
      </c>
      <c r="B322" s="83">
        <f t="shared" si="275"/>
        <v>0.58588672237697303</v>
      </c>
      <c r="C322" s="83">
        <f t="shared" si="275"/>
        <v>-0.59702878365831014</v>
      </c>
      <c r="D322" s="83">
        <f t="shared" si="275"/>
        <v>-0.61002785515320335</v>
      </c>
      <c r="E322" s="83">
        <f t="shared" si="275"/>
        <v>-0.79201485608170841</v>
      </c>
      <c r="F322" s="83">
        <f t="shared" si="275"/>
        <v>-0.8960074280408542</v>
      </c>
      <c r="G322" s="83">
        <f t="shared" si="275"/>
        <v>1.4633240482822654</v>
      </c>
      <c r="H322" s="83">
        <f t="shared" si="275"/>
        <v>0.84586815227483747</v>
      </c>
      <c r="J322" s="82" t="str">
        <f t="shared" si="276"/>
        <v>PE</v>
      </c>
      <c r="K322" s="83">
        <f t="shared" si="277"/>
        <v>-0.19294377067254675</v>
      </c>
      <c r="L322" s="83">
        <f t="shared" si="278"/>
        <v>0.25358324145534739</v>
      </c>
      <c r="M322" s="83">
        <f t="shared" si="278"/>
        <v>-6.0639470782800409E-2</v>
      </c>
      <c r="O322" s="83"/>
      <c r="P322" s="83">
        <f t="shared" si="279"/>
        <v>0.20779220779220764</v>
      </c>
      <c r="Q322" s="83">
        <f t="shared" si="279"/>
        <v>0.16883116883116878</v>
      </c>
      <c r="R322" s="83">
        <f t="shared" si="279"/>
        <v>-0.37662337662337664</v>
      </c>
      <c r="U322" s="284"/>
      <c r="V322" s="284"/>
      <c r="W322" s="284"/>
      <c r="X322" s="284"/>
      <c r="Y322" s="336"/>
      <c r="Z322" s="284"/>
    </row>
    <row r="323" spans="1:26" ht="14.4" x14ac:dyDescent="0.3">
      <c r="A323" s="82" t="str">
        <f t="shared" si="274"/>
        <v>PS</v>
      </c>
      <c r="B323" s="83">
        <f t="shared" si="275"/>
        <v>0.50515463917525771</v>
      </c>
      <c r="C323" s="83">
        <f t="shared" si="275"/>
        <v>-0.53092783505154639</v>
      </c>
      <c r="D323" s="83">
        <f t="shared" si="275"/>
        <v>-0.731958762886598</v>
      </c>
      <c r="E323" s="83">
        <f t="shared" si="275"/>
        <v>-0.74742268041237114</v>
      </c>
      <c r="F323" s="83">
        <f t="shared" si="275"/>
        <v>-0.65463917525773196</v>
      </c>
      <c r="G323" s="83">
        <f t="shared" si="275"/>
        <v>1.4381443298969074</v>
      </c>
      <c r="H323" s="83">
        <f t="shared" si="275"/>
        <v>0.72164948453608257</v>
      </c>
      <c r="J323" s="82" t="str">
        <f t="shared" si="276"/>
        <v>PS</v>
      </c>
      <c r="K323" s="83">
        <f t="shared" si="277"/>
        <v>-0.20291173794358508</v>
      </c>
      <c r="L323" s="83">
        <f t="shared" si="278"/>
        <v>0.29117379435850776</v>
      </c>
      <c r="M323" s="83">
        <f t="shared" si="278"/>
        <v>-8.8262056414922574E-2</v>
      </c>
      <c r="O323" s="83"/>
      <c r="P323" s="83">
        <f t="shared" si="279"/>
        <v>0.421875</v>
      </c>
      <c r="Q323" s="83">
        <f t="shared" si="279"/>
        <v>-0.1875</v>
      </c>
      <c r="R323" s="83">
        <f t="shared" si="279"/>
        <v>-0.234375</v>
      </c>
      <c r="U323" s="284"/>
      <c r="V323" s="284"/>
      <c r="W323" s="284"/>
      <c r="X323" s="284"/>
      <c r="Y323" s="284"/>
      <c r="Z323" s="284"/>
    </row>
    <row r="324" spans="1:26" ht="14.4" x14ac:dyDescent="0.3">
      <c r="A324" s="82" t="str">
        <f t="shared" si="274"/>
        <v>PP</v>
      </c>
      <c r="B324" s="83">
        <f t="shared" si="275"/>
        <v>0.42471443406022824</v>
      </c>
      <c r="C324" s="83">
        <f t="shared" si="275"/>
        <v>-0.47300103842159924</v>
      </c>
      <c r="D324" s="83">
        <f t="shared" si="275"/>
        <v>-0.52024922118380068</v>
      </c>
      <c r="E324" s="83">
        <f t="shared" si="275"/>
        <v>-0.50207684319833856</v>
      </c>
      <c r="F324" s="83">
        <f t="shared" si="275"/>
        <v>-0.86552440290758048</v>
      </c>
      <c r="G324" s="83">
        <f t="shared" si="275"/>
        <v>1.3224299065420557</v>
      </c>
      <c r="H324" s="83">
        <f t="shared" si="275"/>
        <v>0.61370716510903423</v>
      </c>
      <c r="J324" s="82" t="str">
        <f t="shared" si="276"/>
        <v>PP</v>
      </c>
      <c r="K324" s="83">
        <f t="shared" si="277"/>
        <v>-0.20271186440677968</v>
      </c>
      <c r="L324" s="83">
        <f t="shared" si="278"/>
        <v>0.29966101694915248</v>
      </c>
      <c r="M324" s="83">
        <f t="shared" si="278"/>
        <v>-9.6949152542372907E-2</v>
      </c>
      <c r="O324" s="83"/>
      <c r="P324" s="83">
        <f t="shared" si="279"/>
        <v>5.0724637681159424E-2</v>
      </c>
      <c r="Q324" s="83">
        <f t="shared" si="279"/>
        <v>-4.3478260869565188E-2</v>
      </c>
      <c r="R324" s="83">
        <f t="shared" si="279"/>
        <v>-7.2463768115942351E-3</v>
      </c>
    </row>
    <row r="325" spans="1:26" ht="14.4" x14ac:dyDescent="0.3">
      <c r="A325" s="82" t="str">
        <f t="shared" si="274"/>
        <v>PET</v>
      </c>
      <c r="B325" s="83">
        <f t="shared" si="275"/>
        <v>0.24975609756097561</v>
      </c>
      <c r="C325" s="83">
        <f t="shared" si="275"/>
        <v>3.8048780487804912E-2</v>
      </c>
      <c r="D325" s="83">
        <f t="shared" si="275"/>
        <v>0.2224390243902441</v>
      </c>
      <c r="E325" s="83">
        <f>E317/AVERAGE($B317:$H317)-1</f>
        <v>-0.54243902439024394</v>
      </c>
      <c r="F325" s="83">
        <f t="shared" si="275"/>
        <v>-0.81560975609756092</v>
      </c>
      <c r="G325" s="83">
        <f t="shared" si="275"/>
        <v>0.20878048780487823</v>
      </c>
      <c r="H325" s="83">
        <f t="shared" si="275"/>
        <v>0.63902439024390256</v>
      </c>
      <c r="J325" s="82" t="str">
        <f t="shared" si="276"/>
        <v>PET</v>
      </c>
      <c r="K325" s="83">
        <f t="shared" si="277"/>
        <v>-8.4999999999999964E-2</v>
      </c>
      <c r="L325" s="83">
        <f t="shared" si="278"/>
        <v>-0.11499999999999999</v>
      </c>
      <c r="M325" s="83">
        <f t="shared" si="278"/>
        <v>0.19999999999999996</v>
      </c>
      <c r="O325" s="83"/>
      <c r="P325" s="83">
        <f t="shared" si="279"/>
        <v>0.14572864321608048</v>
      </c>
      <c r="Q325" s="83">
        <f t="shared" si="279"/>
        <v>0.34924623115577891</v>
      </c>
      <c r="R325" s="83">
        <f t="shared" si="279"/>
        <v>-0.49497487437185927</v>
      </c>
    </row>
    <row r="326" spans="1:26" ht="14.4" x14ac:dyDescent="0.3">
      <c r="A326" s="82" t="str">
        <f t="shared" si="274"/>
        <v>Total</v>
      </c>
      <c r="B326" s="83">
        <f t="shared" si="275"/>
        <v>0.40591005033284611</v>
      </c>
      <c r="C326" s="83">
        <f t="shared" si="275"/>
        <v>-0.40558532229258004</v>
      </c>
      <c r="D326" s="83">
        <f t="shared" si="275"/>
        <v>-0.44877415164799483</v>
      </c>
      <c r="E326" s="83">
        <f>E318/AVERAGE($B318:$H318)-1</f>
        <v>-0.62948530605617803</v>
      </c>
      <c r="F326" s="83">
        <f t="shared" si="275"/>
        <v>-0.73745737944471501</v>
      </c>
      <c r="G326" s="375">
        <f t="shared" si="275"/>
        <v>1.1514856307842183</v>
      </c>
      <c r="H326" s="83">
        <f t="shared" si="275"/>
        <v>0.6639064783244033</v>
      </c>
      <c r="J326" s="82" t="str">
        <f t="shared" si="276"/>
        <v>Total</v>
      </c>
      <c r="K326" s="83">
        <f t="shared" si="277"/>
        <v>-0.19220722681758817</v>
      </c>
      <c r="L326" s="83">
        <f t="shared" si="278"/>
        <v>0.23617762298650424</v>
      </c>
      <c r="M326" s="83">
        <f t="shared" si="278"/>
        <v>-4.3970396168915959E-2</v>
      </c>
      <c r="O326" s="83"/>
      <c r="P326" s="83">
        <f t="shared" si="279"/>
        <v>0.17616191904047973</v>
      </c>
      <c r="Q326" s="83">
        <f t="shared" si="279"/>
        <v>9.0704647676161931E-2</v>
      </c>
      <c r="R326" s="83">
        <f t="shared" si="279"/>
        <v>-0.26686656671664166</v>
      </c>
    </row>
    <row r="327" spans="1:26" ht="15" customHeight="1" x14ac:dyDescent="0.3">
      <c r="G327" s="60"/>
      <c r="H327" s="60"/>
      <c r="K327" s="60"/>
      <c r="L327" s="60"/>
      <c r="M327" s="60"/>
    </row>
    <row r="328" spans="1:26" ht="15" customHeight="1" x14ac:dyDescent="0.3">
      <c r="G328" s="60"/>
      <c r="H328" s="60"/>
      <c r="I328" s="60"/>
      <c r="K328" s="60"/>
      <c r="L328" s="60"/>
      <c r="M328" s="60"/>
      <c r="N328" s="60"/>
      <c r="P328" s="60"/>
      <c r="Q328" s="60"/>
      <c r="R328" s="60"/>
    </row>
    <row r="329" spans="1:26" ht="15" customHeight="1" x14ac:dyDescent="0.3">
      <c r="A329" s="156" t="s">
        <v>64</v>
      </c>
    </row>
    <row r="330" spans="1:26" ht="15" customHeight="1" x14ac:dyDescent="0.3">
      <c r="A330" s="82"/>
      <c r="B330" s="15" t="str">
        <f t="shared" ref="B330:I330" si="280">B312</f>
        <v>B</v>
      </c>
      <c r="C330" s="15" t="str">
        <f t="shared" si="280"/>
        <v>D</v>
      </c>
      <c r="D330" s="15" t="str">
        <f t="shared" si="280"/>
        <v>E</v>
      </c>
      <c r="E330" s="15" t="str">
        <f t="shared" si="280"/>
        <v>F</v>
      </c>
      <c r="F330" s="15" t="str">
        <f t="shared" si="280"/>
        <v>H</v>
      </c>
      <c r="G330" s="15" t="str">
        <f t="shared" si="280"/>
        <v>G</v>
      </c>
      <c r="H330" s="15" t="str">
        <f t="shared" si="280"/>
        <v>A</v>
      </c>
      <c r="I330" s="15" t="str">
        <f t="shared" si="280"/>
        <v>B - Rearrival</v>
      </c>
      <c r="J330" s="89" t="str">
        <f>E5</f>
        <v>AVERAGE</v>
      </c>
      <c r="K330" s="89" t="str">
        <f>F5</f>
        <v>STDEV</v>
      </c>
      <c r="L330" s="89" t="str">
        <f>G5</f>
        <v>RSD</v>
      </c>
    </row>
    <row r="331" spans="1:26" ht="15" customHeight="1" x14ac:dyDescent="0.3">
      <c r="A331" s="82" t="s">
        <v>11</v>
      </c>
      <c r="B331">
        <f t="shared" ref="B331:E336" si="281">MIN(B213,B235,B257,B279)</f>
        <v>20</v>
      </c>
      <c r="C331">
        <f t="shared" si="281"/>
        <v>4</v>
      </c>
      <c r="D331">
        <f t="shared" si="281"/>
        <v>1</v>
      </c>
      <c r="E331">
        <f t="shared" si="281"/>
        <v>3</v>
      </c>
      <c r="F331">
        <f t="shared" ref="F331:F336" si="282">MIN(G213,G235,G257,G279)</f>
        <v>13</v>
      </c>
      <c r="G331">
        <f t="shared" ref="G331:G336" si="283">MIN(F213,F235,F257,F279)</f>
        <v>38</v>
      </c>
      <c r="H331">
        <f t="shared" ref="H331:I336" si="284">MIN(H213,H235,H257,H279)</f>
        <v>27</v>
      </c>
      <c r="I331">
        <f t="shared" si="284"/>
        <v>27</v>
      </c>
      <c r="J331" s="91">
        <f t="shared" ref="J331:J336" si="285">AVERAGE(B331:D331,F331:H331)</f>
        <v>17.166666666666668</v>
      </c>
      <c r="K331" s="91">
        <f t="shared" ref="K331:K336" si="286">_xlfn.STDEV.P(B331:D331,F331:H331)</f>
        <v>12.850637684134156</v>
      </c>
      <c r="L331" s="143">
        <f t="shared" ref="L331:L336" si="287">K331/J331</f>
        <v>0.74858083596897995</v>
      </c>
    </row>
    <row r="332" spans="1:26" ht="15" customHeight="1" x14ac:dyDescent="0.3">
      <c r="A332" s="82" t="s">
        <v>12</v>
      </c>
      <c r="B332">
        <f t="shared" si="281"/>
        <v>30</v>
      </c>
      <c r="C332">
        <f t="shared" si="281"/>
        <v>8</v>
      </c>
      <c r="D332">
        <f t="shared" si="281"/>
        <v>1</v>
      </c>
      <c r="E332">
        <f t="shared" si="281"/>
        <v>4</v>
      </c>
      <c r="F332">
        <f t="shared" si="282"/>
        <v>1</v>
      </c>
      <c r="G332">
        <f t="shared" si="283"/>
        <v>69</v>
      </c>
      <c r="H332">
        <f t="shared" si="284"/>
        <v>40</v>
      </c>
      <c r="I332">
        <f t="shared" si="284"/>
        <v>41</v>
      </c>
      <c r="J332" s="91">
        <f t="shared" si="285"/>
        <v>24.833333333333332</v>
      </c>
      <c r="K332" s="91">
        <f t="shared" si="286"/>
        <v>24.586016802691365</v>
      </c>
      <c r="L332" s="143">
        <f t="shared" si="287"/>
        <v>0.9900409450748201</v>
      </c>
    </row>
    <row r="333" spans="1:26" ht="15" customHeight="1" x14ac:dyDescent="0.3">
      <c r="A333" s="82" t="s">
        <v>13</v>
      </c>
      <c r="B333">
        <f t="shared" si="281"/>
        <v>46</v>
      </c>
      <c r="C333">
        <f t="shared" si="281"/>
        <v>4</v>
      </c>
      <c r="D333">
        <f t="shared" si="281"/>
        <v>1</v>
      </c>
      <c r="E333">
        <f t="shared" si="281"/>
        <v>3</v>
      </c>
      <c r="F333">
        <f t="shared" si="282"/>
        <v>10</v>
      </c>
      <c r="G333">
        <f t="shared" si="283"/>
        <v>83</v>
      </c>
      <c r="H333">
        <f t="shared" si="284"/>
        <v>54</v>
      </c>
      <c r="I333">
        <f t="shared" si="284"/>
        <v>61</v>
      </c>
      <c r="J333" s="91">
        <f t="shared" si="285"/>
        <v>33</v>
      </c>
      <c r="K333" s="91">
        <f t="shared" si="286"/>
        <v>30.287511177601459</v>
      </c>
      <c r="L333" s="143">
        <f t="shared" si="287"/>
        <v>0.91780336901822601</v>
      </c>
      <c r="N333" s="203"/>
      <c r="O333" s="152"/>
      <c r="P333" s="242"/>
    </row>
    <row r="334" spans="1:26" ht="15" customHeight="1" x14ac:dyDescent="0.3">
      <c r="A334" s="82" t="s">
        <v>14</v>
      </c>
      <c r="B334">
        <f t="shared" si="281"/>
        <v>52</v>
      </c>
      <c r="C334">
        <f t="shared" si="281"/>
        <v>16</v>
      </c>
      <c r="D334">
        <f t="shared" si="281"/>
        <v>5</v>
      </c>
      <c r="E334">
        <f t="shared" si="281"/>
        <v>15</v>
      </c>
      <c r="F334">
        <f t="shared" si="282"/>
        <v>3</v>
      </c>
      <c r="G334">
        <f t="shared" si="283"/>
        <v>114</v>
      </c>
      <c r="H334">
        <f t="shared" si="284"/>
        <v>77</v>
      </c>
      <c r="I334">
        <f t="shared" si="284"/>
        <v>68</v>
      </c>
      <c r="J334" s="91">
        <f t="shared" si="285"/>
        <v>44.5</v>
      </c>
      <c r="K334" s="91">
        <f t="shared" si="286"/>
        <v>40.90130397269342</v>
      </c>
      <c r="L334" s="143">
        <f t="shared" si="287"/>
        <v>0.91913042635266107</v>
      </c>
      <c r="N334" s="15"/>
      <c r="O334" s="210"/>
    </row>
    <row r="335" spans="1:26" ht="15" customHeight="1" x14ac:dyDescent="0.3">
      <c r="A335" s="82" t="s">
        <v>15</v>
      </c>
      <c r="B335">
        <f t="shared" si="281"/>
        <v>28</v>
      </c>
      <c r="C335">
        <f t="shared" si="281"/>
        <v>21</v>
      </c>
      <c r="D335">
        <f t="shared" si="281"/>
        <v>16</v>
      </c>
      <c r="E335">
        <f t="shared" si="281"/>
        <v>12</v>
      </c>
      <c r="F335">
        <f t="shared" si="282"/>
        <v>6</v>
      </c>
      <c r="G335">
        <f t="shared" si="283"/>
        <v>28</v>
      </c>
      <c r="H335">
        <f t="shared" si="284"/>
        <v>35</v>
      </c>
      <c r="I335">
        <f t="shared" si="284"/>
        <v>35</v>
      </c>
      <c r="J335" s="91">
        <f t="shared" si="285"/>
        <v>22.333333333333332</v>
      </c>
      <c r="K335" s="91">
        <f t="shared" si="286"/>
        <v>9.428090415820634</v>
      </c>
      <c r="L335" s="143">
        <f t="shared" si="287"/>
        <v>0.42215330220092395</v>
      </c>
    </row>
    <row r="336" spans="1:26" ht="15" customHeight="1" x14ac:dyDescent="0.3">
      <c r="A336" s="92" t="s">
        <v>17</v>
      </c>
      <c r="B336">
        <f t="shared" si="281"/>
        <v>176</v>
      </c>
      <c r="C336">
        <f t="shared" si="281"/>
        <v>59</v>
      </c>
      <c r="D336">
        <f t="shared" si="281"/>
        <v>24</v>
      </c>
      <c r="E336">
        <f t="shared" si="281"/>
        <v>40</v>
      </c>
      <c r="F336">
        <f t="shared" si="282"/>
        <v>36</v>
      </c>
      <c r="G336">
        <f t="shared" si="283"/>
        <v>343</v>
      </c>
      <c r="H336">
        <f t="shared" si="284"/>
        <v>238</v>
      </c>
      <c r="I336">
        <f t="shared" si="284"/>
        <v>233</v>
      </c>
      <c r="J336" s="157">
        <f t="shared" si="285"/>
        <v>146</v>
      </c>
      <c r="K336" s="157">
        <f t="shared" si="286"/>
        <v>117.42089535796713</v>
      </c>
      <c r="L336" s="158">
        <f t="shared" si="287"/>
        <v>0.80425270793128167</v>
      </c>
    </row>
    <row r="337" spans="1:11" ht="15" customHeight="1" x14ac:dyDescent="0.3">
      <c r="G337" s="60"/>
      <c r="H337" s="60"/>
    </row>
    <row r="338" spans="1:11" ht="15" customHeight="1" x14ac:dyDescent="0.3">
      <c r="B338" s="42"/>
      <c r="C338" s="42"/>
      <c r="D338" s="42"/>
      <c r="E338" s="42"/>
      <c r="F338" s="42"/>
      <c r="G338" s="42"/>
      <c r="H338" s="42"/>
    </row>
    <row r="339" spans="1:11" ht="15" customHeight="1" x14ac:dyDescent="0.3">
      <c r="A339" s="283"/>
      <c r="B339" s="283"/>
      <c r="C339" s="283"/>
      <c r="D339" s="283"/>
      <c r="E339" s="283"/>
      <c r="F339" s="283"/>
      <c r="G339" s="283"/>
      <c r="H339" s="283"/>
      <c r="I339" s="283"/>
      <c r="J339" s="284"/>
      <c r="K339" s="284"/>
    </row>
    <row r="340" spans="1:11" ht="15" customHeight="1" x14ac:dyDescent="0.3">
      <c r="A340" s="283"/>
      <c r="B340" s="348"/>
      <c r="C340" s="348"/>
      <c r="D340" s="348"/>
      <c r="E340" s="348"/>
      <c r="F340" s="348"/>
      <c r="G340" s="348"/>
      <c r="H340" s="348"/>
      <c r="I340" s="283"/>
      <c r="J340" s="284"/>
      <c r="K340" s="284"/>
    </row>
    <row r="341" spans="1:11" ht="14.4" customHeight="1" x14ac:dyDescent="0.3">
      <c r="A341" s="321"/>
      <c r="B341" s="348"/>
      <c r="C341" s="348"/>
      <c r="D341" s="348"/>
      <c r="E341" s="348"/>
      <c r="F341" s="348"/>
      <c r="G341" s="348"/>
      <c r="H341" s="348"/>
      <c r="I341" s="283"/>
      <c r="J341" s="284"/>
      <c r="K341" s="284"/>
    </row>
    <row r="342" spans="1:11" ht="15" customHeight="1" x14ac:dyDescent="0.3">
      <c r="A342" s="283"/>
      <c r="B342" s="348"/>
      <c r="C342" s="348"/>
      <c r="D342" s="348"/>
      <c r="E342" s="348"/>
      <c r="F342" s="348"/>
      <c r="G342" s="348"/>
      <c r="H342" s="348"/>
      <c r="I342" s="283"/>
      <c r="J342" s="284"/>
      <c r="K342" s="284"/>
    </row>
    <row r="343" spans="1:11" ht="15" customHeight="1" x14ac:dyDescent="0.3">
      <c r="A343" s="284"/>
      <c r="B343" s="336"/>
      <c r="C343" s="336"/>
      <c r="D343" s="336"/>
      <c r="E343" s="336"/>
      <c r="F343" s="336"/>
      <c r="G343" s="336"/>
      <c r="H343" s="336"/>
      <c r="I343" s="284"/>
      <c r="J343" s="284"/>
      <c r="K343" s="284"/>
    </row>
    <row r="344" spans="1:11" ht="15" customHeight="1" x14ac:dyDescent="0.3">
      <c r="A344" s="284"/>
      <c r="B344" s="284"/>
      <c r="C344" s="284"/>
      <c r="D344" s="284"/>
      <c r="E344" s="284"/>
      <c r="F344" s="336"/>
      <c r="G344" s="336"/>
      <c r="H344" s="336"/>
      <c r="I344" s="284"/>
      <c r="J344" s="284"/>
      <c r="K344" s="284"/>
    </row>
    <row r="345" spans="1:11" ht="15" customHeight="1" x14ac:dyDescent="0.3">
      <c r="A345" s="338"/>
      <c r="B345" s="284"/>
      <c r="C345" s="284"/>
      <c r="D345" s="284"/>
      <c r="E345" s="338"/>
      <c r="F345" s="284"/>
      <c r="G345" s="284"/>
      <c r="H345" s="284"/>
      <c r="I345" s="284"/>
      <c r="J345" s="284"/>
      <c r="K345" s="284"/>
    </row>
    <row r="346" spans="1:11" ht="15" customHeight="1" x14ac:dyDescent="0.3">
      <c r="A346" s="283"/>
      <c r="B346" s="283"/>
      <c r="C346" s="283"/>
      <c r="D346" s="283"/>
      <c r="E346" s="283"/>
      <c r="F346" s="283"/>
      <c r="G346" s="283"/>
      <c r="H346" s="284"/>
      <c r="I346" s="284"/>
      <c r="J346" s="284"/>
      <c r="K346" s="284"/>
    </row>
    <row r="347" spans="1:11" ht="15" customHeight="1" x14ac:dyDescent="0.3">
      <c r="A347" s="283"/>
      <c r="B347" s="283"/>
      <c r="C347" s="283"/>
      <c r="D347" s="283"/>
      <c r="E347" s="283"/>
      <c r="F347" s="283"/>
      <c r="G347" s="283"/>
      <c r="H347" s="284"/>
      <c r="I347" s="284"/>
      <c r="J347" s="284"/>
      <c r="K347" s="284"/>
    </row>
    <row r="348" spans="1:11" ht="15" customHeight="1" x14ac:dyDescent="0.3">
      <c r="A348" s="283"/>
      <c r="B348" s="283"/>
      <c r="C348" s="283"/>
      <c r="D348" s="283"/>
      <c r="E348" s="283"/>
      <c r="F348" s="283"/>
      <c r="G348" s="283"/>
      <c r="H348" s="284"/>
      <c r="I348" s="284"/>
      <c r="J348" s="284"/>
      <c r="K348" s="284"/>
    </row>
    <row r="349" spans="1:11" ht="15" customHeight="1" x14ac:dyDescent="0.3">
      <c r="A349" s="357"/>
      <c r="B349" s="283"/>
      <c r="C349" s="283"/>
      <c r="D349" s="283"/>
      <c r="E349" s="283"/>
      <c r="F349" s="283"/>
      <c r="G349" s="283"/>
      <c r="H349" s="284"/>
      <c r="I349" s="284"/>
      <c r="J349" s="284"/>
      <c r="K349" s="284"/>
    </row>
    <row r="350" spans="1:11" ht="15" customHeight="1" x14ac:dyDescent="0.3">
      <c r="A350" s="357"/>
      <c r="B350" s="283"/>
      <c r="C350" s="283"/>
      <c r="D350" s="283"/>
      <c r="E350" s="283"/>
      <c r="F350" s="283"/>
      <c r="G350" s="283"/>
      <c r="H350" s="284"/>
      <c r="I350" s="284"/>
      <c r="J350" s="284"/>
      <c r="K350" s="284"/>
    </row>
    <row r="353" spans="1:42" ht="15" customHeight="1" x14ac:dyDescent="0.3">
      <c r="B353" s="60"/>
      <c r="C353" s="60"/>
      <c r="D353" s="60"/>
      <c r="E353" s="60"/>
    </row>
    <row r="354" spans="1:42" ht="14.4" customHeight="1" x14ac:dyDescent="0.3">
      <c r="A354" s="283"/>
      <c r="B354" s="336"/>
      <c r="C354" s="336"/>
      <c r="D354" s="336"/>
      <c r="E354" s="336"/>
      <c r="F354" s="284"/>
      <c r="G354" s="284"/>
      <c r="H354" s="284"/>
      <c r="I354" s="284"/>
      <c r="J354" s="284"/>
      <c r="K354" s="284"/>
      <c r="L354" s="284"/>
      <c r="M354" s="284"/>
      <c r="N354" s="284"/>
      <c r="O354" s="284"/>
      <c r="P354" s="284"/>
      <c r="Q354" s="284"/>
      <c r="R354" s="284"/>
      <c r="S354" s="284"/>
      <c r="T354" s="284"/>
      <c r="U354" s="284"/>
      <c r="V354" s="284"/>
    </row>
    <row r="355" spans="1:42" ht="15" customHeight="1" x14ac:dyDescent="0.3">
      <c r="A355" s="358"/>
      <c r="B355" s="283"/>
      <c r="C355" s="283"/>
      <c r="D355" s="283"/>
      <c r="E355" s="283"/>
      <c r="F355" s="283"/>
      <c r="G355" s="283"/>
      <c r="H355" s="283"/>
      <c r="I355" s="283"/>
      <c r="J355" s="284"/>
      <c r="K355" s="284"/>
      <c r="L355" s="284"/>
      <c r="M355" s="284"/>
      <c r="N355" s="284"/>
      <c r="O355" s="284"/>
      <c r="P355" s="284"/>
      <c r="Q355" s="284"/>
      <c r="R355" s="284"/>
      <c r="S355" s="284"/>
      <c r="T355" s="284"/>
      <c r="U355" s="284"/>
      <c r="V355" s="284"/>
    </row>
    <row r="356" spans="1:42" ht="15" customHeight="1" x14ac:dyDescent="0.3">
      <c r="A356" s="284"/>
      <c r="B356" s="359"/>
      <c r="C356" s="359"/>
      <c r="D356" s="359"/>
      <c r="E356" s="185"/>
      <c r="F356" s="284"/>
      <c r="G356" s="284"/>
      <c r="H356" s="284"/>
      <c r="I356" s="284"/>
      <c r="J356" s="284"/>
      <c r="K356" s="284"/>
      <c r="L356" s="155"/>
      <c r="M356" s="284"/>
      <c r="N356" s="284"/>
      <c r="O356" s="284"/>
      <c r="P356" s="284"/>
      <c r="Q356" s="284"/>
      <c r="R356" s="284"/>
      <c r="S356" s="284"/>
      <c r="T356" s="284"/>
      <c r="U356" s="284"/>
      <c r="V356" s="284"/>
    </row>
    <row r="357" spans="1:42" ht="15" customHeight="1" x14ac:dyDescent="0.3">
      <c r="A357" s="284"/>
      <c r="B357" s="359"/>
      <c r="C357" s="359"/>
      <c r="D357" s="359"/>
      <c r="E357" s="185"/>
      <c r="F357" s="284"/>
      <c r="G357" s="284"/>
      <c r="H357" s="284"/>
      <c r="I357" s="284"/>
      <c r="J357" s="284"/>
      <c r="K357" s="284"/>
      <c r="L357" s="284"/>
      <c r="M357" s="284"/>
      <c r="N357" s="284"/>
      <c r="O357" s="284"/>
      <c r="P357" s="284"/>
      <c r="Q357" s="284"/>
      <c r="R357" s="284"/>
      <c r="S357" s="284"/>
      <c r="T357" s="284"/>
      <c r="U357" s="284"/>
      <c r="V357" s="284"/>
    </row>
    <row r="358" spans="1:42" ht="15" customHeight="1" x14ac:dyDescent="0.3">
      <c r="A358" s="284"/>
      <c r="B358" s="359"/>
      <c r="C358" s="359"/>
      <c r="D358" s="359"/>
      <c r="E358" s="185"/>
      <c r="F358" s="284"/>
      <c r="G358" s="284"/>
      <c r="H358" s="284"/>
      <c r="I358" s="284"/>
      <c r="J358" s="284"/>
      <c r="K358" s="284"/>
      <c r="L358" s="284"/>
      <c r="M358" s="284"/>
      <c r="N358" s="284"/>
      <c r="O358" s="284"/>
      <c r="P358" s="284"/>
      <c r="Q358" s="284"/>
      <c r="R358" s="284"/>
      <c r="S358" s="284"/>
      <c r="T358" s="284"/>
      <c r="U358" s="284"/>
      <c r="V358" s="284"/>
    </row>
    <row r="359" spans="1:42" ht="15" customHeight="1" x14ac:dyDescent="0.3">
      <c r="A359" s="284"/>
      <c r="B359" s="359"/>
      <c r="C359" s="359"/>
      <c r="D359" s="359"/>
      <c r="E359" s="185"/>
      <c r="F359" s="284"/>
      <c r="G359" s="284"/>
      <c r="H359" s="284"/>
      <c r="I359" s="284"/>
      <c r="J359" s="284"/>
      <c r="K359" s="284"/>
      <c r="L359" s="284"/>
      <c r="M359" s="284"/>
      <c r="N359" s="283"/>
      <c r="O359" s="284"/>
      <c r="P359" s="284"/>
      <c r="Q359" s="284"/>
      <c r="R359" s="284"/>
      <c r="S359" s="284"/>
      <c r="T359" s="284"/>
      <c r="U359" s="284"/>
      <c r="V359" s="284"/>
    </row>
    <row r="360" spans="1:42" ht="30" customHeight="1" x14ac:dyDescent="0.6">
      <c r="A360" s="213" t="s">
        <v>137</v>
      </c>
      <c r="B360" s="359"/>
      <c r="C360" s="359"/>
      <c r="D360" s="359"/>
      <c r="E360" s="185"/>
      <c r="F360" s="284"/>
      <c r="G360" s="284"/>
      <c r="H360" s="284"/>
      <c r="I360" s="284"/>
      <c r="J360" s="284"/>
      <c r="K360" s="284"/>
      <c r="L360" s="284"/>
      <c r="M360" s="284"/>
      <c r="N360" s="213" t="s">
        <v>138</v>
      </c>
      <c r="O360" s="284"/>
      <c r="P360" s="284"/>
      <c r="Q360" s="284"/>
      <c r="R360" s="284"/>
      <c r="S360" s="284"/>
      <c r="T360" s="284"/>
      <c r="U360" s="284"/>
      <c r="V360" s="284"/>
    </row>
    <row r="361" spans="1:42" ht="15" customHeight="1" x14ac:dyDescent="0.3">
      <c r="A361" s="284"/>
      <c r="B361" s="359"/>
      <c r="C361" s="359"/>
      <c r="D361" s="359"/>
      <c r="E361" s="185"/>
      <c r="F361" s="284"/>
      <c r="G361" s="284"/>
      <c r="H361" s="284"/>
      <c r="I361" s="284"/>
      <c r="J361" s="284"/>
      <c r="K361" s="284"/>
      <c r="L361" s="284"/>
      <c r="M361" s="284"/>
      <c r="N361" s="284"/>
      <c r="O361" s="284"/>
      <c r="P361" s="284"/>
      <c r="Q361" s="284"/>
      <c r="R361" s="284"/>
      <c r="S361" s="284"/>
      <c r="T361" s="284"/>
      <c r="U361" s="284"/>
      <c r="V361" s="284"/>
    </row>
    <row r="362" spans="1:42" ht="15" customHeight="1" x14ac:dyDescent="0.3">
      <c r="B362" s="60"/>
      <c r="C362" s="60"/>
      <c r="D362" s="60"/>
      <c r="E362" s="60"/>
    </row>
    <row r="363" spans="1:42" ht="15" customHeight="1" x14ac:dyDescent="0.3">
      <c r="A363" s="224" t="s">
        <v>141</v>
      </c>
      <c r="B363" s="225" t="s">
        <v>65</v>
      </c>
      <c r="C363" s="383" t="s">
        <v>68</v>
      </c>
      <c r="D363" s="383" t="s">
        <v>69</v>
      </c>
      <c r="E363" s="225" t="s">
        <v>66</v>
      </c>
      <c r="F363" s="226" t="s">
        <v>67</v>
      </c>
      <c r="AB363" s="336"/>
      <c r="AC363" s="336"/>
      <c r="AD363" s="336"/>
      <c r="AN363" s="208"/>
      <c r="AO363" s="208"/>
      <c r="AP363" s="208"/>
    </row>
    <row r="364" spans="1:42" ht="15" customHeight="1" x14ac:dyDescent="0.3">
      <c r="A364" s="6" t="str">
        <f>A321</f>
        <v>PA</v>
      </c>
      <c r="B364" s="246">
        <f>H90/B90-1</f>
        <v>2.0000000000000018E-2</v>
      </c>
      <c r="C364" s="247">
        <f>I313/B313-1</f>
        <v>0.32539682539682535</v>
      </c>
      <c r="D364" s="246">
        <f>W301/V301-1</f>
        <v>0.25471698113207553</v>
      </c>
      <c r="E364" s="246">
        <f>H161/B161-1</f>
        <v>-0.22916666666666663</v>
      </c>
      <c r="F364" s="248">
        <f>H130/B130-1</f>
        <v>-0.26865671641791045</v>
      </c>
      <c r="G364" s="140"/>
    </row>
    <row r="365" spans="1:42" ht="15" customHeight="1" x14ac:dyDescent="0.3">
      <c r="A365" s="6" t="str">
        <f>A322</f>
        <v>PE</v>
      </c>
      <c r="B365" s="246">
        <f>H91/B91-1</f>
        <v>-3.4482758620689613E-2</v>
      </c>
      <c r="C365" s="247">
        <f>I314/B314-1</f>
        <v>0.18032786885245899</v>
      </c>
      <c r="D365" s="246">
        <f t="shared" ref="D365:D368" si="288">W302/V302-1</f>
        <v>-0.21465968586387429</v>
      </c>
      <c r="E365" s="246">
        <f>H162/B162-1</f>
        <v>0.27499999999999991</v>
      </c>
      <c r="F365" s="248">
        <f>H131/B131-1</f>
        <v>-0.13953488372093026</v>
      </c>
      <c r="G365" s="140"/>
      <c r="O365" s="19" t="s">
        <v>70</v>
      </c>
      <c r="T365" s="15" t="s">
        <v>71</v>
      </c>
      <c r="AB365" t="s">
        <v>72</v>
      </c>
      <c r="AF365" s="15" t="s">
        <v>143</v>
      </c>
      <c r="AN365" s="60">
        <f>MIN($L213,$L235,$L257,$L279)</f>
        <v>0.51467781250866573</v>
      </c>
    </row>
    <row r="366" spans="1:42" ht="15" customHeight="1" x14ac:dyDescent="0.3">
      <c r="A366" s="6" t="str">
        <f>A323</f>
        <v>PS</v>
      </c>
      <c r="B366" s="246">
        <f>H92/B92-1</f>
        <v>-7.4468085106383031E-2</v>
      </c>
      <c r="C366" s="247">
        <f>I315/B315-1</f>
        <v>0.17808219178082196</v>
      </c>
      <c r="D366" s="246">
        <f t="shared" si="288"/>
        <v>-3.7433155080213942E-2</v>
      </c>
      <c r="E366" s="246">
        <f>H163/B163-1</f>
        <v>-9.210526315789469E-2</v>
      </c>
      <c r="F366" s="248">
        <f>H132/B132-1</f>
        <v>-0.21212121212121215</v>
      </c>
      <c r="G366" s="140"/>
      <c r="O366" t="str">
        <f>A4</f>
        <v>P1</v>
      </c>
      <c r="P366" t="str">
        <f>A13</f>
        <v>P2</v>
      </c>
      <c r="Q366" t="str">
        <f>A22</f>
        <v>P3</v>
      </c>
      <c r="T366" t="s">
        <v>73</v>
      </c>
      <c r="V366" t="s">
        <v>74</v>
      </c>
      <c r="X366" t="s">
        <v>75</v>
      </c>
      <c r="Y366" t="s">
        <v>76</v>
      </c>
      <c r="Z366" t="s">
        <v>77</v>
      </c>
      <c r="AB366" t="s">
        <v>78</v>
      </c>
      <c r="AC366" t="s">
        <v>79</v>
      </c>
      <c r="AD366" t="s">
        <v>80</v>
      </c>
      <c r="AF366" t="s">
        <v>81</v>
      </c>
      <c r="AH366" t="s">
        <v>74</v>
      </c>
      <c r="AJ366" t="s">
        <v>82</v>
      </c>
      <c r="AK366" t="s">
        <v>83</v>
      </c>
      <c r="AL366" t="s">
        <v>84</v>
      </c>
      <c r="AN366" t="s">
        <v>78</v>
      </c>
      <c r="AO366" t="s">
        <v>79</v>
      </c>
      <c r="AP366" t="s">
        <v>80</v>
      </c>
    </row>
    <row r="367" spans="1:42" ht="15" customHeight="1" x14ac:dyDescent="0.3">
      <c r="A367" s="6" t="str">
        <f>A324</f>
        <v>PP</v>
      </c>
      <c r="B367" s="246">
        <f>H93/B93-1</f>
        <v>1.4285714285714235E-2</v>
      </c>
      <c r="C367" s="247">
        <f>I316/B316-1</f>
        <v>0.14540816326530615</v>
      </c>
      <c r="D367" s="246">
        <f t="shared" si="288"/>
        <v>-0.13131313131313127</v>
      </c>
      <c r="E367" s="246">
        <f>H164/B164-1</f>
        <v>0.24752475247524752</v>
      </c>
      <c r="F367" s="248">
        <f>H133/B133-1</f>
        <v>-0.16279069767441856</v>
      </c>
      <c r="G367" s="140"/>
      <c r="J367" s="13"/>
      <c r="K367" s="13"/>
      <c r="O367" s="152">
        <f>G6</f>
        <v>0.20912295810222595</v>
      </c>
      <c r="P367" s="152">
        <f>G15</f>
        <v>0.3897573712434832</v>
      </c>
      <c r="Q367" s="152">
        <f>H24</f>
        <v>0.52897945942631142</v>
      </c>
      <c r="R367" s="152"/>
      <c r="S367" s="1" t="str">
        <f>A90</f>
        <v>PA</v>
      </c>
      <c r="T367" s="152">
        <f>AVERAGE(O367:Q367)</f>
        <v>0.37595326292400683</v>
      </c>
      <c r="U367" s="152"/>
      <c r="V367" s="152">
        <f>L90</f>
        <v>0.20768764137184673</v>
      </c>
      <c r="W367" s="152"/>
      <c r="X367" s="152">
        <f>L161</f>
        <v>0.18715444257366312</v>
      </c>
      <c r="Y367" s="152">
        <f>P161</f>
        <v>0.10905651753404545</v>
      </c>
      <c r="Z367" s="152">
        <f>T161</f>
        <v>0.13799410081589952</v>
      </c>
      <c r="AA367" s="152"/>
      <c r="AB367" s="230">
        <f t="shared" ref="AB367:AD371" si="289">Q301</f>
        <v>0.62311651887858521</v>
      </c>
      <c r="AC367" s="230">
        <f t="shared" si="289"/>
        <v>0.2585657130055905</v>
      </c>
      <c r="AD367" s="230">
        <f t="shared" si="289"/>
        <v>0.52019958510538555</v>
      </c>
      <c r="AF367" s="60">
        <f>$T367-MIN(O367:Q367)</f>
        <v>0.16683030482178088</v>
      </c>
      <c r="AJ367" s="60"/>
      <c r="AK367" s="60"/>
      <c r="AL367" s="60"/>
      <c r="AN367" s="60">
        <f>AB367-MIN($L213,$L235,$L257,$L279)</f>
        <v>0.10843870636991948</v>
      </c>
      <c r="AO367" s="60">
        <f>AC367-MIN($P213,$P235,$P257,$P279)</f>
        <v>0.13685297845111222</v>
      </c>
      <c r="AP367" s="60">
        <f>AD367-MIN($T213,$T235,$T257,$T279)</f>
        <v>0.31264977644027725</v>
      </c>
    </row>
    <row r="368" spans="1:42" ht="15" customHeight="1" x14ac:dyDescent="0.3">
      <c r="A368" s="6" t="str">
        <f>A325</f>
        <v>PET</v>
      </c>
      <c r="B368" s="246">
        <f>H94/B94-1</f>
        <v>-3.5294117647058809E-2</v>
      </c>
      <c r="C368" s="247">
        <f>I317/B317-1</f>
        <v>9.2896174863388081E-2</v>
      </c>
      <c r="D368" s="246">
        <f t="shared" si="288"/>
        <v>-0.17073170731707321</v>
      </c>
      <c r="E368" s="246">
        <f>H165/B165-1</f>
        <v>0.16470588235294126</v>
      </c>
      <c r="F368" s="248">
        <f>H134/B134-1</f>
        <v>-0.33333333333333337</v>
      </c>
      <c r="G368" s="140"/>
      <c r="J368" s="13"/>
      <c r="K368" s="13"/>
      <c r="O368" s="152">
        <f>G7</f>
        <v>0.19491532137645987</v>
      </c>
      <c r="P368" s="152">
        <f>G16</f>
        <v>0.29749840299923086</v>
      </c>
      <c r="Q368" s="152">
        <f>H25</f>
        <v>0.47738100883805995</v>
      </c>
      <c r="R368" s="152"/>
      <c r="S368" s="1" t="str">
        <f>A91</f>
        <v>PE</v>
      </c>
      <c r="T368" s="152">
        <f>AVERAGE(O368:Q368)</f>
        <v>0.32326491107125022</v>
      </c>
      <c r="U368" s="152"/>
      <c r="V368" s="152">
        <f>L91</f>
        <v>0.16891350781530667</v>
      </c>
      <c r="W368" s="152"/>
      <c r="X368" s="152">
        <f>L162</f>
        <v>0.11182745966582615</v>
      </c>
      <c r="Y368" s="152">
        <f>P162</f>
        <v>3.9770412922380496E-2</v>
      </c>
      <c r="Z368" s="152">
        <f>T162</f>
        <v>0.1513063153039351</v>
      </c>
      <c r="AA368" s="152"/>
      <c r="AB368" s="230">
        <f t="shared" si="289"/>
        <v>0.90581709127904819</v>
      </c>
      <c r="AC368" s="230">
        <f t="shared" si="289"/>
        <v>0.21698942007915248</v>
      </c>
      <c r="AD368" s="230">
        <f t="shared" si="289"/>
        <v>0.46654354588557578</v>
      </c>
      <c r="AF368" s="60">
        <f>$T368-MIN(O368:Q368)</f>
        <v>0.12834958969479035</v>
      </c>
      <c r="AJ368" s="60"/>
      <c r="AK368" s="60"/>
      <c r="AL368" s="60"/>
      <c r="AN368" s="60">
        <f>AB368-MIN($L214,$L236,$L258,$L280)</f>
        <v>0.13502499384703326</v>
      </c>
      <c r="AO368" s="60">
        <f>AC368-MIN($P214,$P236,$P258,$P280)</f>
        <v>0.11587459413159013</v>
      </c>
      <c r="AP368" s="60">
        <f>AD368-MIN($T214,$T236,$T258,$T280)</f>
        <v>0.22651611261121057</v>
      </c>
    </row>
    <row r="369" spans="1:42" ht="15" customHeight="1" x14ac:dyDescent="0.3">
      <c r="A369" s="6"/>
      <c r="B369" s="247"/>
      <c r="C369" s="247"/>
      <c r="D369" s="246"/>
      <c r="E369" s="247"/>
      <c r="F369" s="249"/>
      <c r="G369" s="140"/>
      <c r="J369" s="13"/>
      <c r="K369" s="13"/>
      <c r="O369" s="152">
        <f>G8</f>
        <v>0.26564281779710835</v>
      </c>
      <c r="P369" s="152">
        <f>G17</f>
        <v>0.37028616715359847</v>
      </c>
      <c r="Q369" s="152">
        <f>H26</f>
        <v>0.67403718638302135</v>
      </c>
      <c r="R369" s="152"/>
      <c r="S369" s="1" t="str">
        <f>A92</f>
        <v>PS</v>
      </c>
      <c r="T369" s="152">
        <f>AVERAGE(O369:Q369)</f>
        <v>0.43665539044457607</v>
      </c>
      <c r="U369" s="152"/>
      <c r="V369" s="152">
        <f>L92</f>
        <v>0.13166668712587429</v>
      </c>
      <c r="W369" s="152"/>
      <c r="X369" s="152">
        <f>L163</f>
        <v>0.25908595180364125</v>
      </c>
      <c r="Y369" s="152">
        <f>P163</f>
        <v>1.9263793759278051E-2</v>
      </c>
      <c r="Z369" s="152">
        <f>T163</f>
        <v>0.20609142366241084</v>
      </c>
      <c r="AA369" s="152"/>
      <c r="AB369" s="230">
        <f t="shared" si="289"/>
        <v>0.85634375857571332</v>
      </c>
      <c r="AC369" s="230">
        <f t="shared" si="289"/>
        <v>0.22157355753436619</v>
      </c>
      <c r="AD369" s="230">
        <f t="shared" si="289"/>
        <v>0.38383469050467667</v>
      </c>
      <c r="AF369" s="60">
        <f>$T369-MIN(O369:Q369)</f>
        <v>0.17101257264746772</v>
      </c>
      <c r="AJ369" s="60"/>
      <c r="AK369" s="60"/>
      <c r="AL369" s="60"/>
      <c r="AN369" s="60">
        <f>AB369-MIN($L215,$L237,$L259,$L281)</f>
        <v>0.14959916092480241</v>
      </c>
      <c r="AO369" s="60">
        <f>AC369-MIN($P215,$P237,$P259,$P281)</f>
        <v>2.1492685023517366E-2</v>
      </c>
      <c r="AP369" s="60">
        <f>AD369-MIN($T215,$T237,$T259,$T281)</f>
        <v>0.17971054527274516</v>
      </c>
    </row>
    <row r="370" spans="1:42" ht="15" customHeight="1" x14ac:dyDescent="0.3">
      <c r="A370" s="227" t="str">
        <f>A326</f>
        <v>Total</v>
      </c>
      <c r="B370" s="250">
        <f>H95/B95-1</f>
        <v>-1.6771488469601636E-2</v>
      </c>
      <c r="C370" s="247">
        <f>I318/B318-1</f>
        <v>0.17057396928051749</v>
      </c>
      <c r="D370" s="250">
        <f>W306/V306-1</f>
        <v>-8.960176991150437E-2</v>
      </c>
      <c r="E370" s="250">
        <f>H166/B166-1</f>
        <v>-2.0242914979756721E-3</v>
      </c>
      <c r="F370" s="251">
        <f>H135/B135-1</f>
        <v>-0.2137404580152672</v>
      </c>
      <c r="G370" s="140"/>
      <c r="H370" s="60"/>
      <c r="O370" s="152">
        <f>G9</f>
        <v>2.1757131728816846E-2</v>
      </c>
      <c r="P370" s="152">
        <f>G18</f>
        <v>0.38739106427503339</v>
      </c>
      <c r="Q370" s="152">
        <f>H27</f>
        <v>0.33115917840797821</v>
      </c>
      <c r="R370" s="152"/>
      <c r="S370" s="1" t="str">
        <f>A93</f>
        <v>PP</v>
      </c>
      <c r="T370" s="152">
        <f>AVERAGE(O370:Q370)</f>
        <v>0.24676912480394284</v>
      </c>
      <c r="U370" s="152"/>
      <c r="V370" s="152">
        <f>L93</f>
        <v>7.4261142293546245E-2</v>
      </c>
      <c r="W370" s="152"/>
      <c r="X370" s="152">
        <f>L164</f>
        <v>0.11596869234438928</v>
      </c>
      <c r="Y370" s="152">
        <f>P164</f>
        <v>3.9001902430454684E-2</v>
      </c>
      <c r="Z370" s="152">
        <f>T164</f>
        <v>0.11954176954549334</v>
      </c>
      <c r="AA370" s="152"/>
      <c r="AB370" s="230">
        <f t="shared" si="289"/>
        <v>0.77437910016618172</v>
      </c>
      <c r="AC370" s="230">
        <f t="shared" si="289"/>
        <v>0.23594228756263633</v>
      </c>
      <c r="AD370" s="230">
        <f t="shared" si="289"/>
        <v>0.28107977804294731</v>
      </c>
      <c r="AF370" s="60">
        <f>$T370-MIN(O370:Q370)</f>
        <v>0.22501199307512598</v>
      </c>
      <c r="AJ370" s="60"/>
      <c r="AK370" s="60"/>
      <c r="AL370" s="60"/>
      <c r="AN370" s="60">
        <f>AB370-MIN($L216,$L238,$L260,$L282)</f>
        <v>9.9753580705452038E-2</v>
      </c>
      <c r="AO370" s="60">
        <f>AC370-MIN($P216,$P238,$P260,$P282)</f>
        <v>0.10779204776361084</v>
      </c>
      <c r="AP370" s="60">
        <f>AD370-MIN($T216,$T238,$T260,$T282)</f>
        <v>0.18677576946005248</v>
      </c>
    </row>
    <row r="371" spans="1:42" ht="15" customHeight="1" x14ac:dyDescent="0.3">
      <c r="A371" s="228" t="s">
        <v>142</v>
      </c>
      <c r="B371" s="252">
        <f>AVERAGE($B370,$D370:$E370)</f>
        <v>-3.6132516626360557E-2</v>
      </c>
      <c r="C371" s="252">
        <f>AVERAGE($B370,$D370:$E370)</f>
        <v>-3.6132516626360557E-2</v>
      </c>
      <c r="D371" s="252">
        <f>AVERAGE($B370,$D370:$E370)</f>
        <v>-3.6132516626360557E-2</v>
      </c>
      <c r="E371" s="252">
        <f>AVERAGE($B370,$D370:$E370)</f>
        <v>-3.6132516626360557E-2</v>
      </c>
      <c r="F371" s="253">
        <f>AVERAGE($B370,$D370:$E370)</f>
        <v>-3.6132516626360557E-2</v>
      </c>
      <c r="G371" s="152"/>
      <c r="H371" s="152"/>
      <c r="I371" s="152"/>
      <c r="J371" s="152"/>
      <c r="O371" s="152">
        <f>G10</f>
        <v>0.13515288926621913</v>
      </c>
      <c r="P371" s="152">
        <f>G19</f>
        <v>0.15686904143293071</v>
      </c>
      <c r="Q371" s="152">
        <f>H28</f>
        <v>0.29326108864918043</v>
      </c>
      <c r="R371" s="152"/>
      <c r="S371" s="1" t="str">
        <f>A94</f>
        <v>PET</v>
      </c>
      <c r="T371" s="152">
        <f>AVERAGE(O371:Q371)</f>
        <v>0.19509433978277677</v>
      </c>
      <c r="U371" s="152"/>
      <c r="V371" s="152">
        <f>L94</f>
        <v>7.1221914741732659E-2</v>
      </c>
      <c r="W371" s="152"/>
      <c r="X371" s="230">
        <f>Q305</f>
        <v>0.50145729489341728</v>
      </c>
      <c r="Y371" s="230">
        <f>R305</f>
        <v>0.18603027433201724</v>
      </c>
      <c r="Z371" s="230">
        <f>S305</f>
        <v>0.37008324400599857</v>
      </c>
      <c r="AA371" s="152"/>
      <c r="AB371" s="230">
        <f t="shared" si="289"/>
        <v>0.50145729489341728</v>
      </c>
      <c r="AC371" s="230">
        <f t="shared" si="289"/>
        <v>0.18603027433201724</v>
      </c>
      <c r="AD371" s="230">
        <f t="shared" si="289"/>
        <v>0.37008324400599857</v>
      </c>
      <c r="AF371" s="60">
        <f>$T371-MIN(O371:Q371)</f>
        <v>5.9941450516557637E-2</v>
      </c>
      <c r="AJ371" s="60"/>
      <c r="AK371" s="60"/>
      <c r="AL371" s="60"/>
      <c r="AN371" s="60">
        <f>AB371-MIN(L217,L239,L261,L283)</f>
        <v>5.1316375686428162E-2</v>
      </c>
      <c r="AO371" s="60">
        <f>AC371-MIN(P217,P239,P261,P283)</f>
        <v>5.2322610636077488E-2</v>
      </c>
      <c r="AP371" s="60">
        <f>AD371-MIN(T217,T239,T261,T283)</f>
        <v>6.6931753087215551E-2</v>
      </c>
    </row>
    <row r="372" spans="1:42" ht="15" customHeight="1" x14ac:dyDescent="0.3">
      <c r="F372" s="13"/>
      <c r="O372" s="152"/>
      <c r="P372" s="152"/>
      <c r="Q372" s="152"/>
      <c r="R372" s="152"/>
      <c r="T372" s="152"/>
      <c r="U372" s="152"/>
      <c r="V372" s="152"/>
      <c r="W372" s="155"/>
      <c r="X372" s="155"/>
      <c r="Y372" s="155"/>
      <c r="Z372" s="155"/>
      <c r="AA372" s="155"/>
      <c r="AJ372" s="60"/>
      <c r="AK372" s="60"/>
      <c r="AL372" s="60"/>
    </row>
    <row r="373" spans="1:42" ht="15" customHeight="1" x14ac:dyDescent="0.3">
      <c r="A373" s="299"/>
      <c r="B373" s="300"/>
      <c r="C373" s="300"/>
      <c r="D373" s="300"/>
      <c r="E373" s="300"/>
      <c r="F373" s="349"/>
      <c r="G373" s="300"/>
      <c r="O373" s="152">
        <f>G11</f>
        <v>5.032190097260246E-2</v>
      </c>
      <c r="P373" s="152">
        <f>G20</f>
        <v>0.28869226817553811</v>
      </c>
      <c r="Q373" s="152">
        <f>H29</f>
        <v>0.33612637091894743</v>
      </c>
      <c r="R373" s="152"/>
      <c r="S373" s="15" t="str">
        <f>A95</f>
        <v>Total</v>
      </c>
      <c r="T373" s="153">
        <f>AVERAGE(O373:Q373)</f>
        <v>0.22504684668902933</v>
      </c>
      <c r="U373" s="153"/>
      <c r="V373" s="153">
        <f>L95</f>
        <v>5.2265412454212283E-2</v>
      </c>
      <c r="W373" s="211"/>
      <c r="X373" s="211">
        <f>L166</f>
        <v>0.14359267752863081</v>
      </c>
      <c r="Y373" s="211">
        <f>P166</f>
        <v>7.3588232696851802E-2</v>
      </c>
      <c r="Z373" s="211">
        <f>T166</f>
        <v>4.9578336962602096E-2</v>
      </c>
      <c r="AA373" s="211"/>
      <c r="AB373" s="211">
        <f>Q306</f>
        <v>0.71402643857089854</v>
      </c>
      <c r="AC373" s="211">
        <f>R306</f>
        <v>0.19635701063911498</v>
      </c>
      <c r="AD373" s="211">
        <f>S306</f>
        <v>0.32962632120999752</v>
      </c>
      <c r="AE373" s="60"/>
      <c r="AF373" s="60">
        <f>$T373-MIN(O373:Q373)</f>
        <v>0.17472494571642688</v>
      </c>
      <c r="AJ373" s="60"/>
      <c r="AK373" s="60"/>
      <c r="AL373" s="60"/>
      <c r="AN373" s="60">
        <f>AB373-MIN($L218,$L240,$L262,$L284)</f>
        <v>0.10941242998605216</v>
      </c>
      <c r="AO373" s="60">
        <f>AC373-MIN($P218,$P240,$P262,$P284)</f>
        <v>5.0320109992581047E-2</v>
      </c>
      <c r="AP373" s="60">
        <f>AD373-MIN($T218,$T240,$T262,$T284)</f>
        <v>6.571774353452875E-2</v>
      </c>
    </row>
    <row r="374" spans="1:42" ht="15" customHeight="1" x14ac:dyDescent="0.3">
      <c r="A374" s="350"/>
      <c r="B374" s="351"/>
      <c r="C374" s="352"/>
      <c r="D374" s="209"/>
      <c r="E374" s="353"/>
      <c r="F374" s="354"/>
      <c r="G374" s="353"/>
      <c r="H374" s="60"/>
      <c r="M374" t="s">
        <v>140</v>
      </c>
      <c r="O374" s="152">
        <f>AVERAGE($O373:$Q373)</f>
        <v>0.22504684668902933</v>
      </c>
      <c r="P374" s="152">
        <f>AVERAGE($O373:$Q373)</f>
        <v>0.22504684668902933</v>
      </c>
      <c r="Q374" s="152">
        <f>AVERAGE($O373:$Q373)</f>
        <v>0.22504684668902933</v>
      </c>
      <c r="R374" s="152"/>
      <c r="S374" t="s">
        <v>148</v>
      </c>
      <c r="T374" s="152">
        <f t="shared" ref="T374:AD374" si="290">AVERAGE($O373:$Q373)</f>
        <v>0.22504684668902933</v>
      </c>
      <c r="U374" s="152">
        <f t="shared" si="290"/>
        <v>0.22504684668902933</v>
      </c>
      <c r="V374" s="152">
        <f t="shared" si="290"/>
        <v>0.22504684668902933</v>
      </c>
      <c r="W374" s="152">
        <f t="shared" si="290"/>
        <v>0.22504684668902933</v>
      </c>
      <c r="X374" s="152">
        <f t="shared" si="290"/>
        <v>0.22504684668902933</v>
      </c>
      <c r="Y374" s="152">
        <f t="shared" si="290"/>
        <v>0.22504684668902933</v>
      </c>
      <c r="Z374" s="152">
        <f t="shared" si="290"/>
        <v>0.22504684668902933</v>
      </c>
      <c r="AA374" s="152">
        <f t="shared" si="290"/>
        <v>0.22504684668902933</v>
      </c>
      <c r="AB374" s="152">
        <f t="shared" si="290"/>
        <v>0.22504684668902933</v>
      </c>
      <c r="AC374" s="152">
        <f t="shared" si="290"/>
        <v>0.22504684668902933</v>
      </c>
      <c r="AD374" s="152">
        <f t="shared" si="290"/>
        <v>0.22504684668902933</v>
      </c>
    </row>
    <row r="375" spans="1:42" ht="15" customHeight="1" x14ac:dyDescent="0.3">
      <c r="A375" s="350"/>
      <c r="B375" s="350"/>
      <c r="C375" s="352"/>
      <c r="D375" s="355"/>
      <c r="E375" s="356"/>
      <c r="F375" s="163"/>
      <c r="G375" s="300"/>
      <c r="S375" t="s">
        <v>149</v>
      </c>
      <c r="U375" s="152"/>
      <c r="V375" s="152">
        <f>$V373</f>
        <v>5.2265412454212283E-2</v>
      </c>
      <c r="W375" s="152">
        <f t="shared" ref="W375:AD375" si="291">$V373</f>
        <v>5.2265412454212283E-2</v>
      </c>
      <c r="X375" s="152">
        <f t="shared" si="291"/>
        <v>5.2265412454212283E-2</v>
      </c>
      <c r="Y375" s="152">
        <f t="shared" si="291"/>
        <v>5.2265412454212283E-2</v>
      </c>
      <c r="Z375" s="152">
        <f t="shared" si="291"/>
        <v>5.2265412454212283E-2</v>
      </c>
      <c r="AA375" s="152">
        <f t="shared" si="291"/>
        <v>5.2265412454212283E-2</v>
      </c>
      <c r="AB375" s="152">
        <f t="shared" si="291"/>
        <v>5.2265412454212283E-2</v>
      </c>
      <c r="AC375" s="152">
        <f t="shared" si="291"/>
        <v>5.2265412454212283E-2</v>
      </c>
      <c r="AD375" s="152">
        <f t="shared" si="291"/>
        <v>5.2265412454212283E-2</v>
      </c>
    </row>
    <row r="376" spans="1:42" ht="15" customHeight="1" x14ac:dyDescent="0.3">
      <c r="D376" s="155"/>
      <c r="F376" s="13"/>
      <c r="U376" s="152"/>
      <c r="V376" s="152"/>
      <c r="W376" s="152"/>
      <c r="X376" s="152"/>
      <c r="Y376" s="152"/>
      <c r="Z376" s="152"/>
      <c r="AA376" s="152"/>
      <c r="AB376" s="152"/>
      <c r="AC376" s="152"/>
      <c r="AD376" s="152"/>
    </row>
    <row r="378" spans="1:42" ht="15" customHeight="1" x14ac:dyDescent="0.3">
      <c r="AF378" s="15" t="s">
        <v>144</v>
      </c>
    </row>
    <row r="379" spans="1:42" ht="15" customHeight="1" x14ac:dyDescent="0.3">
      <c r="C379" s="153"/>
      <c r="AF379" t="s">
        <v>81</v>
      </c>
      <c r="AH379" t="s">
        <v>74</v>
      </c>
      <c r="AJ379" t="s">
        <v>82</v>
      </c>
      <c r="AK379" t="s">
        <v>83</v>
      </c>
      <c r="AL379" t="s">
        <v>84</v>
      </c>
      <c r="AN379" t="s">
        <v>78</v>
      </c>
      <c r="AO379" t="s">
        <v>79</v>
      </c>
      <c r="AP379" t="s">
        <v>80</v>
      </c>
    </row>
    <row r="380" spans="1:42" ht="15" customHeight="1" x14ac:dyDescent="0.3">
      <c r="AF380" s="60">
        <f>MAX(O367:Q367)-$T367</f>
        <v>0.15302619650230459</v>
      </c>
      <c r="AJ380" s="60"/>
      <c r="AK380" s="60"/>
      <c r="AL380" s="60"/>
      <c r="AN380" s="60">
        <f>MAX($L213,$L235,$L257,$L279)-AB367</f>
        <v>6.4018865148437687E-2</v>
      </c>
      <c r="AO380" s="60">
        <f>MAX($P213,$P235,$P257,$P279)-AC367</f>
        <v>0.13247989388274506</v>
      </c>
      <c r="AP380" s="60">
        <f>MAX($T213,$T235,$T257,$T279)-AD367</f>
        <v>0.29320419462807989</v>
      </c>
    </row>
    <row r="381" spans="1:42" ht="15" customHeight="1" x14ac:dyDescent="0.3">
      <c r="AF381" s="60">
        <f>MAX(O368:Q368)-$T368</f>
        <v>0.15411609776680973</v>
      </c>
      <c r="AJ381" s="60"/>
      <c r="AK381" s="60"/>
      <c r="AL381" s="60"/>
      <c r="AN381" s="60">
        <f>MAX($L214,$L236,$L258,$L280)-AB368</f>
        <v>9.3253523215607981E-2</v>
      </c>
      <c r="AO381" s="60">
        <f>MAX($P214,$P236,$P258,$P280)-AC368</f>
        <v>0.13997852898718646</v>
      </c>
      <c r="AP381" s="60">
        <f>MAX($T214,$T236,$T258,$T280)-AD368</f>
        <v>0.19320012251070429</v>
      </c>
    </row>
    <row r="382" spans="1:42" ht="15" customHeight="1" x14ac:dyDescent="0.3">
      <c r="AF382" s="60">
        <f>MAX(O369:Q369)-$T369</f>
        <v>0.23738179593844527</v>
      </c>
      <c r="AJ382" s="60"/>
      <c r="AK382" s="60"/>
      <c r="AL382" s="60"/>
      <c r="AN382" s="60">
        <f>MAX($L215,$L237,$L259,$L281)-AB369</f>
        <v>0.14896043711704021</v>
      </c>
      <c r="AO382" s="60">
        <f>MAX($P215,$P237,$P259,$P281)-AC369</f>
        <v>3.9008278915171835E-2</v>
      </c>
      <c r="AP382" s="60">
        <f>MAX($T215,$T237,$T259,$T281)-AD369</f>
        <v>0.24927386754914704</v>
      </c>
    </row>
    <row r="383" spans="1:42" ht="15" customHeight="1" x14ac:dyDescent="0.3">
      <c r="AF383" s="60">
        <f>MAX(O370:Q370)-$T370</f>
        <v>0.14062193947109056</v>
      </c>
      <c r="AJ383" s="60"/>
      <c r="AK383" s="60"/>
      <c r="AL383" s="60"/>
      <c r="AN383" s="60">
        <f>MAX($L216,$L238,$L260,$L282)-AB370</f>
        <v>0.12927066589292358</v>
      </c>
      <c r="AO383" s="60">
        <f>MAX($P216,$P238,$P260,$P282)-AC370</f>
        <v>7.8489012764821536E-2</v>
      </c>
      <c r="AP383" s="60">
        <f>MAX($T216,$T238,$T260,$T282)-AD370</f>
        <v>0.35881476059301548</v>
      </c>
    </row>
    <row r="384" spans="1:42" ht="15" customHeight="1" x14ac:dyDescent="0.3">
      <c r="AF384" s="60">
        <f>MAX(O371:Q371)-$T371</f>
        <v>9.8166748866403669E-2</v>
      </c>
      <c r="AJ384" s="60"/>
      <c r="AK384" s="60"/>
      <c r="AL384" s="60"/>
      <c r="AN384" s="60">
        <f>MAX($L217,$L239,$L261,$L283)-X371</f>
        <v>8.1027012784327668E-2</v>
      </c>
      <c r="AO384" s="60">
        <f>MAX($P217,$P239,$P261,$P283)-Y371</f>
        <v>9.5632239399334573E-2</v>
      </c>
      <c r="AP384" s="60">
        <f>MAX($T217,$T239,$T261,$T283)-Z371</f>
        <v>7.0268280370352487E-2</v>
      </c>
    </row>
    <row r="385" spans="32:42" ht="15" customHeight="1" x14ac:dyDescent="0.3">
      <c r="AJ385" s="60"/>
      <c r="AK385" s="60"/>
      <c r="AL385" s="60"/>
      <c r="AN385" s="60"/>
      <c r="AO385" s="60"/>
      <c r="AP385" s="60"/>
    </row>
    <row r="386" spans="32:42" ht="15" customHeight="1" x14ac:dyDescent="0.3">
      <c r="AF386" s="60">
        <f>MAX(O373:Q373)-$T373</f>
        <v>0.1110795242299181</v>
      </c>
      <c r="AJ386" s="60"/>
      <c r="AK386" s="60"/>
      <c r="AL386" s="60"/>
      <c r="AN386" s="60">
        <f>MAX($L218,$L240,$L262,$L284)-AB373</f>
        <v>0.10886592291172692</v>
      </c>
      <c r="AO386" s="60">
        <f>MAX($P218,$P240,$P262,$P284)-AC373</f>
        <v>7.6800289769995589E-2</v>
      </c>
      <c r="AP386" s="60">
        <f>MAX($T218,$T240,$T262,$T284)-AD373</f>
        <v>0.10037864788589362</v>
      </c>
    </row>
    <row r="412" spans="1:21" ht="36.6" x14ac:dyDescent="0.7">
      <c r="A412" s="214" t="s">
        <v>85</v>
      </c>
      <c r="M412" t="s">
        <v>150</v>
      </c>
    </row>
    <row r="414" spans="1:21" ht="14.4" x14ac:dyDescent="0.3">
      <c r="B414" s="335" t="s">
        <v>32</v>
      </c>
      <c r="C414" t="str">
        <f>Participants!B2</f>
        <v>A</v>
      </c>
      <c r="D414" t="str">
        <f>Participants!B3</f>
        <v>B</v>
      </c>
      <c r="E414" t="str">
        <f>Participants!B4</f>
        <v>C</v>
      </c>
      <c r="F414" t="str">
        <f>Participants!B5</f>
        <v>D</v>
      </c>
      <c r="G414" t="str">
        <f>Participants!B6</f>
        <v>E</v>
      </c>
      <c r="H414" t="str">
        <f>Participants!B7</f>
        <v>F</v>
      </c>
      <c r="I414" t="str">
        <f>Participants!B9</f>
        <v>G</v>
      </c>
      <c r="J414" t="str">
        <f>Participants!B10</f>
        <v>H</v>
      </c>
      <c r="M414" s="335" t="s">
        <v>146</v>
      </c>
      <c r="N414" t="str">
        <f>Participants!B2</f>
        <v>A</v>
      </c>
      <c r="O414" t="str">
        <f>Participants!B3</f>
        <v>B</v>
      </c>
      <c r="P414" t="str">
        <f>Participants!B4</f>
        <v>C</v>
      </c>
      <c r="Q414" t="str">
        <f>Participants!B5</f>
        <v>D</v>
      </c>
      <c r="R414" t="str">
        <f>Participants!B6</f>
        <v>E</v>
      </c>
      <c r="S414" t="str">
        <f>Participants!B7</f>
        <v>F</v>
      </c>
      <c r="T414" t="str">
        <f>Participants!B9</f>
        <v>G</v>
      </c>
      <c r="U414" t="str">
        <f>Participants!B10</f>
        <v>H</v>
      </c>
    </row>
    <row r="415" spans="1:21" ht="14.4" x14ac:dyDescent="0.3">
      <c r="B415" s="52" t="s">
        <v>86</v>
      </c>
      <c r="C415" s="201">
        <f>R11/AVERAGE($R11:$U11)-1</f>
        <v>-0.11880894477727022</v>
      </c>
      <c r="D415" s="52"/>
      <c r="E415" s="52"/>
      <c r="F415" s="201">
        <f>S11/AVERAGE($R11:$U11)-1</f>
        <v>-4.1224271902247978E-2</v>
      </c>
      <c r="G415" s="201">
        <f>U11/AVERAGE($R11:$U11)-1</f>
        <v>-8.5117741265792746E-2</v>
      </c>
      <c r="H415" s="201">
        <f>T11/AVERAGE($R11:$U11)-1</f>
        <v>0.24515095794531128</v>
      </c>
      <c r="I415" s="52"/>
      <c r="J415" s="52"/>
      <c r="M415" s="52" t="str">
        <f>B415</f>
        <v>P (mean)</v>
      </c>
      <c r="N415" s="201">
        <f>R11/MAX($R11:$U11)-1</f>
        <v>-0.29230182926829262</v>
      </c>
      <c r="O415" s="52"/>
      <c r="P415" s="52"/>
      <c r="Q415" s="201">
        <f>S11/MAX($R11:$U11)-1</f>
        <v>-0.22999237804878048</v>
      </c>
      <c r="R415" s="201">
        <f>U11/MAX($R11:$U11)-1</f>
        <v>-0.2652439024390244</v>
      </c>
      <c r="S415" s="201">
        <f>T11/MAX($R11:$U11)-1</f>
        <v>0</v>
      </c>
      <c r="T415" s="52"/>
      <c r="U415" s="52"/>
    </row>
    <row r="416" spans="1:21" ht="15" customHeight="1" x14ac:dyDescent="0.3">
      <c r="B416" t="s">
        <v>2</v>
      </c>
      <c r="C416" s="60">
        <f>K11-1</f>
        <v>5.7911065149947039E-3</v>
      </c>
      <c r="G416" s="60">
        <f>M11-1</f>
        <v>5.8531540847983399E-2</v>
      </c>
      <c r="H416" s="60">
        <f>L11-1</f>
        <v>-6.4322647362978325E-2</v>
      </c>
      <c r="M416" s="52" t="str">
        <f t="shared" ref="M416:M433" si="292">B416</f>
        <v>P1</v>
      </c>
      <c r="N416" s="60">
        <f>$B11/MAX($B11:$D11)-1</f>
        <v>-4.9824150058616623E-2</v>
      </c>
      <c r="R416" s="60">
        <f>$D11/MAX($B11:$D11)-1</f>
        <v>0</v>
      </c>
      <c r="S416" s="60">
        <f>$C11/MAX($B11:$D11)-1</f>
        <v>-0.11606096131301291</v>
      </c>
    </row>
    <row r="417" spans="2:27" ht="15" customHeight="1" x14ac:dyDescent="0.3">
      <c r="B417" t="s">
        <v>18</v>
      </c>
      <c r="C417" s="60">
        <f>K20-1</f>
        <v>-0.24038461538461542</v>
      </c>
      <c r="G417" s="60">
        <f>M20-1</f>
        <v>-0.16559829059829057</v>
      </c>
      <c r="H417" s="60">
        <f>L20-1</f>
        <v>0.40598290598290587</v>
      </c>
      <c r="M417" s="52" t="str">
        <f t="shared" si="292"/>
        <v>P2</v>
      </c>
      <c r="N417" s="60">
        <f>$B20/MAX($B20:$D20)-1</f>
        <v>-0.45972644376899696</v>
      </c>
      <c r="R417" s="60">
        <f>$D20/MAX($B20:$D20)-1</f>
        <v>-0.40653495440729481</v>
      </c>
      <c r="S417" s="60">
        <f>$C20/MAX($B20:$D20)-1</f>
        <v>0</v>
      </c>
    </row>
    <row r="418" spans="2:27" ht="15" customHeight="1" x14ac:dyDescent="0.3">
      <c r="B418" t="s">
        <v>19</v>
      </c>
      <c r="C418" s="60">
        <f>K29-1</f>
        <v>-0.27732902530963921</v>
      </c>
      <c r="F418" s="60">
        <f>L29-1</f>
        <v>0.45072697899838454</v>
      </c>
      <c r="G418" s="60">
        <f>N29-1</f>
        <v>-0.36672051696284325</v>
      </c>
      <c r="H418" s="60">
        <f>M29-1</f>
        <v>0.19332256327409802</v>
      </c>
      <c r="M418" s="52" t="str">
        <f t="shared" si="292"/>
        <v>P3</v>
      </c>
      <c r="N418" s="60">
        <f>$B29/MAX($B29:$E29)-1</f>
        <v>-0.50185597624350409</v>
      </c>
      <c r="Q418" s="60">
        <f>$C29/MAX($B29:$E29)-1</f>
        <v>0</v>
      </c>
      <c r="R418" s="60">
        <f>$E29/MAX($B29:$E29)-1</f>
        <v>-0.56347438752783963</v>
      </c>
      <c r="S418" s="60">
        <f>$D29/MAX($B29:$E29)-1</f>
        <v>-0.17743132887899038</v>
      </c>
    </row>
    <row r="419" spans="2:27" ht="15" customHeight="1" x14ac:dyDescent="0.3">
      <c r="C419" s="60"/>
      <c r="F419" s="60"/>
      <c r="G419" s="60"/>
      <c r="H419" s="60"/>
      <c r="M419" s="52"/>
      <c r="N419" s="60"/>
      <c r="Q419" s="60"/>
      <c r="R419" s="60"/>
      <c r="S419" s="60"/>
    </row>
    <row r="420" spans="2:27" ht="15" customHeight="1" x14ac:dyDescent="0.3">
      <c r="C420" s="60"/>
      <c r="F420" s="60"/>
      <c r="G420" s="60"/>
      <c r="H420" s="60"/>
      <c r="M420" s="52"/>
      <c r="N420" s="60"/>
      <c r="Q420" s="60"/>
      <c r="R420" s="60"/>
      <c r="S420" s="60"/>
    </row>
    <row r="421" spans="2:27" ht="15" customHeight="1" x14ac:dyDescent="0.3">
      <c r="B421" t="s">
        <v>74</v>
      </c>
      <c r="C421" s="60">
        <f>B103</f>
        <v>-5.1061007957559745E-2</v>
      </c>
      <c r="D421" s="60">
        <f>C103</f>
        <v>-8.6870026525198929E-2</v>
      </c>
      <c r="E421" s="60">
        <f>D103</f>
        <v>3.0503978779840901E-2</v>
      </c>
      <c r="F421" s="60">
        <f>E103</f>
        <v>3.2493368700265313E-2</v>
      </c>
      <c r="G421" s="60">
        <f>F103</f>
        <v>6.4323607427055673E-2</v>
      </c>
      <c r="H421" s="60">
        <f>I103</f>
        <v>-0.31564986737400536</v>
      </c>
      <c r="I421" s="60">
        <f>G103</f>
        <v>1.0610079575596787E-2</v>
      </c>
      <c r="M421" s="52" t="str">
        <f t="shared" si="292"/>
        <v>S1</v>
      </c>
      <c r="N421" s="60">
        <f>B95/MAX($B95:$G95)-1</f>
        <v>-0.108411214953271</v>
      </c>
      <c r="O421" s="60">
        <f>C95/MAX($B95:$G95)-1</f>
        <v>-0.14205607476635518</v>
      </c>
      <c r="P421" s="60">
        <f>D95/MAX($B95:$G95)-1</f>
        <v>-3.1775700934579487E-2</v>
      </c>
      <c r="Q421" s="60">
        <f>E95/MAX($B95:$G95)-1</f>
        <v>-2.9906542056074792E-2</v>
      </c>
      <c r="R421" s="60">
        <f>F95/MAX($B95:$G95)-1</f>
        <v>0</v>
      </c>
      <c r="S421" s="60">
        <f>J103</f>
        <v>-0.35700934579439247</v>
      </c>
      <c r="T421" s="60">
        <f>G95/MAX($B95:$G95)-1</f>
        <v>-5.0467289719626218E-2</v>
      </c>
    </row>
    <row r="422" spans="2:27" ht="15" customHeight="1" x14ac:dyDescent="0.3">
      <c r="C422" s="60"/>
      <c r="D422" s="60"/>
      <c r="E422" s="60"/>
      <c r="F422" s="60"/>
      <c r="G422" s="60"/>
      <c r="H422" s="60"/>
      <c r="I422" s="60"/>
      <c r="M422" s="52"/>
      <c r="N422" s="60"/>
      <c r="O422" s="60"/>
      <c r="P422" s="60"/>
      <c r="Q422" s="60"/>
      <c r="R422" s="60"/>
      <c r="S422" s="60"/>
      <c r="T422" s="60"/>
    </row>
    <row r="423" spans="2:27" ht="15" customHeight="1" x14ac:dyDescent="0.3">
      <c r="C423" s="60"/>
      <c r="D423" s="60"/>
      <c r="E423" s="60"/>
      <c r="F423" s="60"/>
      <c r="G423" s="60"/>
      <c r="H423" s="60"/>
      <c r="I423" s="60"/>
      <c r="M423" s="52"/>
      <c r="N423" s="60"/>
      <c r="O423" s="60"/>
      <c r="P423" s="60"/>
      <c r="Q423" s="60"/>
      <c r="R423" s="60"/>
      <c r="S423" s="60"/>
      <c r="T423" s="60"/>
    </row>
    <row r="424" spans="2:27" ht="15" customHeight="1" x14ac:dyDescent="0.3">
      <c r="B424" t="s">
        <v>87</v>
      </c>
      <c r="C424" s="60">
        <f>H326</f>
        <v>0.6639064783244033</v>
      </c>
      <c r="D424" s="60">
        <f>B326</f>
        <v>0.40591005033284611</v>
      </c>
      <c r="E424" s="60"/>
      <c r="F424" s="60">
        <f>C326</f>
        <v>-0.40558532229258004</v>
      </c>
      <c r="G424" s="60">
        <f>D326</f>
        <v>-0.44877415164799483</v>
      </c>
      <c r="H424" s="60">
        <f>E326</f>
        <v>-0.62948530605617803</v>
      </c>
      <c r="I424" s="60">
        <f>G326</f>
        <v>1.1514856307842183</v>
      </c>
      <c r="J424" s="60">
        <f>F326</f>
        <v>-0.73745737944471501</v>
      </c>
      <c r="M424" s="52" t="str">
        <f t="shared" si="292"/>
        <v>S2 (mean)</v>
      </c>
      <c r="N424" s="60">
        <f>H306/MAX($B306:$H306)-1</f>
        <v>-0.22662440570522979</v>
      </c>
      <c r="O424" s="60">
        <f>B306/MAX($B306:$H306)-1</f>
        <v>-0.34653988378235601</v>
      </c>
      <c r="P424" s="60"/>
      <c r="Q424" s="60">
        <f>C306/MAX($B306:$H306)-1</f>
        <v>-0.7237189646064448</v>
      </c>
      <c r="R424" s="60">
        <f>D306/MAX($B306:$H306)-1</f>
        <v>-0.74379292128895935</v>
      </c>
      <c r="S424" s="60">
        <f>E306/MAX($B306:$H306)-1</f>
        <v>-0.82778658214474377</v>
      </c>
      <c r="T424" s="60">
        <f>F306/MAX($B306:$H306)-1</f>
        <v>0</v>
      </c>
      <c r="U424" s="60">
        <f>G306/MAX($B306:$H306)-1</f>
        <v>-0.87797147385103014</v>
      </c>
    </row>
    <row r="425" spans="2:27" ht="15" customHeight="1" x14ac:dyDescent="0.3">
      <c r="B425" t="s">
        <v>40</v>
      </c>
      <c r="C425" s="152">
        <f>H218/$J218-1</f>
        <v>0.33507034914017697</v>
      </c>
      <c r="D425" s="152">
        <f>B218/$J218-1</f>
        <v>0.45544554455445541</v>
      </c>
      <c r="E425" s="152"/>
      <c r="F425" s="152">
        <f>C218/$J218-1</f>
        <v>-0.13183949973944775</v>
      </c>
      <c r="G425" s="152">
        <f>D218/$J218-1</f>
        <v>-0.29233976029181874</v>
      </c>
      <c r="H425" s="152">
        <f>E218/$J218-1</f>
        <v>-0.58415841584158423</v>
      </c>
      <c r="I425" s="152">
        <f>F218/$J218-1</f>
        <v>1.0500260552371024</v>
      </c>
      <c r="J425" s="152">
        <f>G218/$J218-1</f>
        <v>-0.83220427305888489</v>
      </c>
      <c r="M425" s="52" t="str">
        <f t="shared" si="292"/>
        <v>S2.1</v>
      </c>
      <c r="N425" s="60">
        <f>H218/MAX($B218:$H218)-1</f>
        <v>-0.3487544483985765</v>
      </c>
      <c r="O425" s="60">
        <f>B218/MAX($B218:$H218)-1</f>
        <v>-0.29003558718861211</v>
      </c>
      <c r="Q425" s="60">
        <f>C218/MAX($B218:$H218)-1</f>
        <v>-0.57651245551601416</v>
      </c>
      <c r="R425" s="60">
        <f>D218/MAX($B218:$H218)-1</f>
        <v>-0.65480427046263345</v>
      </c>
      <c r="S425" s="60">
        <f>E218/MAX($B218:$H218)-1</f>
        <v>-0.79715302491103202</v>
      </c>
      <c r="T425" s="60">
        <f>F218/MAX($B218:$H218)-1</f>
        <v>0</v>
      </c>
      <c r="U425" s="60">
        <f>G218/MAX($B218:$H218)-1</f>
        <v>-0.91814946619217086</v>
      </c>
      <c r="V425" s="60"/>
    </row>
    <row r="426" spans="2:27" ht="15" customHeight="1" x14ac:dyDescent="0.3">
      <c r="B426" t="s">
        <v>45</v>
      </c>
      <c r="C426" s="152">
        <f>H240/$J240-1</f>
        <v>1.0256012412723043</v>
      </c>
      <c r="D426" s="152">
        <f>B240/$J240-1</f>
        <v>0.53685027152831655</v>
      </c>
      <c r="E426" s="152"/>
      <c r="F426" s="152">
        <f>C240/$J240-1</f>
        <v>-0.64158262218774242</v>
      </c>
      <c r="G426" s="152">
        <f>D240/$J240-1</f>
        <v>-0.86966640806827</v>
      </c>
      <c r="H426" s="152">
        <f>E240/$J240-1</f>
        <v>-0.54926299456943362</v>
      </c>
      <c r="I426" s="152">
        <f>F240/$J240-1</f>
        <v>1.1993793638479442</v>
      </c>
      <c r="J426" s="152">
        <f>G240/$J240-1</f>
        <v>-0.70131885182311871</v>
      </c>
      <c r="M426" s="52" t="str">
        <f t="shared" si="292"/>
        <v>S2.2</v>
      </c>
      <c r="N426" s="60">
        <f>H240/MAX($B240:$H240)-1</f>
        <v>-7.9012345679012386E-2</v>
      </c>
      <c r="O426" s="60">
        <f>B240/MAX($B240:$H240)-1</f>
        <v>-0.3012345679012346</v>
      </c>
      <c r="Q426" s="60">
        <f>C240/MAX($B240:$H240)-1</f>
        <v>-0.83703703703703702</v>
      </c>
      <c r="R426" s="60">
        <f>D240/MAX($B240:$H240)-1</f>
        <v>-0.94074074074074077</v>
      </c>
      <c r="S426" s="60">
        <f>E240/MAX($B240:$H240)-1</f>
        <v>-0.79506172839506173</v>
      </c>
      <c r="T426" s="60">
        <f>F240/MAX($B240:$H240)-1</f>
        <v>0</v>
      </c>
      <c r="U426" s="60">
        <f>G240/MAX($B240:$H240)-1</f>
        <v>-0.86419753086419759</v>
      </c>
      <c r="V426" s="60"/>
    </row>
    <row r="427" spans="2:27" ht="15" customHeight="1" x14ac:dyDescent="0.3">
      <c r="B427" t="s">
        <v>47</v>
      </c>
      <c r="C427" s="152">
        <f>H262/$J262-1</f>
        <v>0.69137055837563444</v>
      </c>
      <c r="D427" s="152">
        <f>B262/$J262-1</f>
        <v>0.25076142131979684</v>
      </c>
      <c r="E427" s="152"/>
      <c r="F427" s="152">
        <f>C262/$J262-1</f>
        <v>-0.58071065989847725</v>
      </c>
      <c r="G427" s="152">
        <f>D262/$J262-1</f>
        <v>-0.33908629441624372</v>
      </c>
      <c r="H427" s="152">
        <f>E262/$J262-1</f>
        <v>-0.71573604060913709</v>
      </c>
      <c r="I427" s="152">
        <f>F262/$J262-1</f>
        <v>1.4375634517766498</v>
      </c>
      <c r="J427" s="152">
        <f>G262/$J262-1</f>
        <v>-0.74416243654822334</v>
      </c>
      <c r="M427" s="52" t="str">
        <f t="shared" si="292"/>
        <v>S2.3</v>
      </c>
      <c r="N427" s="60">
        <f>H262/MAX($B262:$H262)-1</f>
        <v>-0.30612244897959184</v>
      </c>
      <c r="O427" s="60">
        <f>B262/MAX($B262:$H262)-1</f>
        <v>-0.48688046647230321</v>
      </c>
      <c r="Q427" s="60">
        <f>C262/MAX($B262:$H262)-1</f>
        <v>-0.82798833819241979</v>
      </c>
      <c r="R427" s="60">
        <f>D262/MAX($B262:$H262)-1</f>
        <v>-0.7288629737609329</v>
      </c>
      <c r="S427" s="60">
        <f>E262/MAX($B262:$H262)-1</f>
        <v>-0.88338192419825079</v>
      </c>
      <c r="T427" s="60">
        <f>F262/MAX($B262:$H262)-1</f>
        <v>0</v>
      </c>
      <c r="U427" s="60">
        <f>G262/MAX($B262:$H262)-1</f>
        <v>-0.89504373177842567</v>
      </c>
      <c r="V427" s="60"/>
    </row>
    <row r="428" spans="2:27" ht="15" customHeight="1" x14ac:dyDescent="0.35">
      <c r="B428" t="s">
        <v>49</v>
      </c>
      <c r="C428" s="152">
        <f>H284/$J284-1</f>
        <v>0.73397761953204488</v>
      </c>
      <c r="D428" s="152">
        <f>B284/$J284-1</f>
        <v>0.34944048830111907</v>
      </c>
      <c r="E428" s="152"/>
      <c r="F428" s="152">
        <f>C284/$J284-1</f>
        <v>-0.43031536113936919</v>
      </c>
      <c r="G428" s="152">
        <f>D284/$J284-1</f>
        <v>-0.38046795523906407</v>
      </c>
      <c r="H428" s="152">
        <f>E284/$J284-1</f>
        <v>-0.68311291963377418</v>
      </c>
      <c r="I428" s="152">
        <f>F284/$J284-1</f>
        <v>1.0757884028484233</v>
      </c>
      <c r="J428" s="152">
        <f>G284/$J284-1</f>
        <v>-0.66531027466937942</v>
      </c>
      <c r="M428" s="52" t="str">
        <f t="shared" si="292"/>
        <v>S2.4</v>
      </c>
      <c r="N428" s="60">
        <f>H284/MAX($B284:$H284)-1</f>
        <v>-0.16466552315608918</v>
      </c>
      <c r="O428" s="60">
        <f>B284/MAX($B284:$H284)-1</f>
        <v>-0.34991423670668953</v>
      </c>
      <c r="Q428" s="60">
        <f>C284/MAX($B284:$H284)-1</f>
        <v>-0.725557461406518</v>
      </c>
      <c r="R428" s="60">
        <f>D284/MAX($B284:$H284)-1</f>
        <v>-0.70154373927958835</v>
      </c>
      <c r="S428" s="60">
        <f>E284/MAX($B284:$H284)-1</f>
        <v>-0.84734133790737565</v>
      </c>
      <c r="T428" s="60">
        <f>F284/MAX($B284:$H284)-1</f>
        <v>0</v>
      </c>
      <c r="U428" s="60">
        <f>G284/MAX($B284:$H284)-1</f>
        <v>-0.8387650085763293</v>
      </c>
      <c r="V428" s="60"/>
      <c r="Y428" s="35"/>
      <c r="Z428" s="35"/>
      <c r="AA428" s="35"/>
    </row>
    <row r="429" spans="2:27" ht="15" customHeight="1" x14ac:dyDescent="0.35">
      <c r="C429" s="152"/>
      <c r="D429" s="152"/>
      <c r="E429" s="152"/>
      <c r="F429" s="152"/>
      <c r="G429" s="152"/>
      <c r="H429" s="152"/>
      <c r="I429" s="152"/>
      <c r="J429" s="152"/>
      <c r="M429" s="52"/>
      <c r="N429" s="155"/>
      <c r="O429" s="35"/>
      <c r="Q429" s="155"/>
      <c r="R429" s="155"/>
      <c r="S429" s="155"/>
      <c r="T429" s="155"/>
      <c r="Y429" s="35"/>
      <c r="Z429" s="35"/>
      <c r="AA429" s="35"/>
    </row>
    <row r="430" spans="2:27" ht="15" customHeight="1" x14ac:dyDescent="0.3">
      <c r="C430" s="152"/>
      <c r="D430" s="152"/>
      <c r="E430" s="152"/>
      <c r="F430" s="152"/>
      <c r="G430" s="152"/>
      <c r="H430" s="152"/>
      <c r="I430" s="152"/>
      <c r="J430" s="152"/>
      <c r="M430" s="52"/>
      <c r="N430" s="155"/>
      <c r="O430" s="155"/>
      <c r="P430" s="155"/>
      <c r="Q430" s="155"/>
      <c r="S430" s="155"/>
      <c r="U430" s="155"/>
    </row>
    <row r="431" spans="2:27" ht="15" customHeight="1" x14ac:dyDescent="0.3">
      <c r="B431" t="s">
        <v>88</v>
      </c>
      <c r="C431" s="60">
        <f>D193</f>
        <v>0.1064663618549968</v>
      </c>
      <c r="D431" s="60">
        <f>C193</f>
        <v>0.23187459177008485</v>
      </c>
      <c r="F431" s="60">
        <f>F193</f>
        <v>-0.16002612671456562</v>
      </c>
      <c r="G431" s="60">
        <f>G193</f>
        <v>-0.16917047681254083</v>
      </c>
      <c r="H431" s="60">
        <f>B193</f>
        <v>-1.2410189418680551E-2</v>
      </c>
      <c r="I431" s="60">
        <f>E193</f>
        <v>3.2658393207054548E-3</v>
      </c>
      <c r="J431" s="152"/>
      <c r="M431" s="52" t="str">
        <f t="shared" si="292"/>
        <v>S3 (mean)</v>
      </c>
      <c r="N431" s="60">
        <f>D185/MAX($B185:$H185)-1</f>
        <v>-0.10180275715800635</v>
      </c>
      <c r="O431" s="60">
        <f>C185/MAX($B185:$H185)-1</f>
        <v>0</v>
      </c>
      <c r="P431" s="60"/>
      <c r="Q431" s="60">
        <f>F185/MAX($B185:$H185)-1</f>
        <v>-0.31813361611876989</v>
      </c>
      <c r="R431" s="60">
        <f>G185/MAX($B185:$H185)-1</f>
        <v>-0.32555673382820782</v>
      </c>
      <c r="S431" s="60">
        <f>B185/MAX($B185:$H185)-1</f>
        <v>-0.19830328738069991</v>
      </c>
      <c r="T431" s="60">
        <f>E185/MAX($B185:$H185)-1</f>
        <v>-0.18557794273594908</v>
      </c>
      <c r="U431" s="60"/>
    </row>
    <row r="432" spans="2:27" ht="15" customHeight="1" x14ac:dyDescent="0.3">
      <c r="B432" t="s">
        <v>37</v>
      </c>
      <c r="C432" s="60">
        <f>D143</f>
        <v>-9.210526315789469E-2</v>
      </c>
      <c r="D432" s="60">
        <f>C143</f>
        <v>0.35087719298245612</v>
      </c>
      <c r="F432" s="60">
        <f>F143</f>
        <v>-0.10087719298245612</v>
      </c>
      <c r="G432" s="60">
        <f>G143</f>
        <v>-0.29385964912280704</v>
      </c>
      <c r="H432" s="60">
        <f>B143</f>
        <v>0.14912280701754388</v>
      </c>
      <c r="I432" s="60">
        <f>E143</f>
        <v>-1.3157894736842146E-2</v>
      </c>
      <c r="M432" s="52" t="str">
        <f t="shared" si="292"/>
        <v>S3.1</v>
      </c>
      <c r="N432" s="60">
        <f>D135/MAX($B135:$H135)-1</f>
        <v>-0.32792207792207795</v>
      </c>
      <c r="O432" s="60">
        <f>C135/MAX($B135:$H135)-1</f>
        <v>0</v>
      </c>
      <c r="P432" s="60"/>
      <c r="Q432" s="60">
        <f>F135/MAX($B135:$H135)-1</f>
        <v>-0.33441558441558439</v>
      </c>
      <c r="R432" s="60">
        <f>G135/MAX($B135:$H135)-1</f>
        <v>-0.47727272727272729</v>
      </c>
      <c r="S432" s="60">
        <f>B135/MAX($B135:$H135)-1</f>
        <v>-0.14935064935064934</v>
      </c>
      <c r="T432" s="60">
        <f>E135/MAX($B135:$H135)-1</f>
        <v>-0.26948051948051943</v>
      </c>
    </row>
    <row r="433" spans="2:41" ht="15" customHeight="1" x14ac:dyDescent="0.3">
      <c r="B433" t="s">
        <v>75</v>
      </c>
      <c r="C433" s="60">
        <f>D174</f>
        <v>0.19069767441860463</v>
      </c>
      <c r="D433" s="60">
        <f>C174</f>
        <v>0.18139534883720931</v>
      </c>
      <c r="F433" s="60">
        <f>F174</f>
        <v>-0.18511627906976746</v>
      </c>
      <c r="G433" s="60">
        <f>G174</f>
        <v>-0.11627906976744184</v>
      </c>
      <c r="H433" s="60">
        <f>B174</f>
        <v>-8.0930232558139581E-2</v>
      </c>
      <c r="I433" s="60">
        <f>E174</f>
        <v>1.0232558139534831E-2</v>
      </c>
      <c r="M433" s="52" t="str">
        <f t="shared" si="292"/>
        <v>S3.2</v>
      </c>
      <c r="N433" s="60">
        <f>D166/MAX($B166:$H166)-1</f>
        <v>0</v>
      </c>
      <c r="O433" s="60">
        <f>C166/MAX($B166:$H166)-1</f>
        <v>-7.8125E-3</v>
      </c>
      <c r="P433" s="60"/>
      <c r="Q433" s="60">
        <f>F166/MAX($B166:$H166)-1</f>
        <v>-0.31562500000000004</v>
      </c>
      <c r="R433" s="60">
        <f>G166/MAX($B166:$H166)-1</f>
        <v>-0.2578125</v>
      </c>
      <c r="S433" s="60">
        <f>B166/MAX($B166:$H166)-1</f>
        <v>-0.22812500000000002</v>
      </c>
      <c r="T433" s="60">
        <f>E166/MAX($B166:$H166)-1</f>
        <v>-0.15156250000000004</v>
      </c>
      <c r="AD433" s="198"/>
      <c r="AE433" s="198"/>
      <c r="AF433" s="199"/>
    </row>
    <row r="434" spans="2:41" ht="15" customHeight="1" x14ac:dyDescent="0.3">
      <c r="I434" s="60"/>
      <c r="J434" s="60"/>
      <c r="T434" s="60"/>
      <c r="U434" s="60"/>
    </row>
    <row r="435" spans="2:41" ht="15" customHeight="1" x14ac:dyDescent="0.3">
      <c r="R435" s="31"/>
    </row>
    <row r="436" spans="2:41" ht="15" customHeight="1" x14ac:dyDescent="0.3">
      <c r="R436" s="31"/>
    </row>
    <row r="437" spans="2:41" ht="15" customHeight="1" x14ac:dyDescent="0.3">
      <c r="P437" s="284"/>
      <c r="Q437" s="284"/>
      <c r="R437" s="316"/>
      <c r="S437" s="316"/>
      <c r="T437" s="321"/>
      <c r="U437" s="321"/>
      <c r="V437" s="321"/>
      <c r="W437" s="316"/>
      <c r="X437" s="316"/>
      <c r="Y437" s="370"/>
      <c r="Z437" s="321"/>
      <c r="AA437" s="321"/>
      <c r="AB437" s="316"/>
      <c r="AC437" s="316"/>
      <c r="AD437" s="321"/>
      <c r="AE437" s="321"/>
      <c r="AF437" s="316"/>
      <c r="AG437" s="316"/>
      <c r="AH437" s="316"/>
      <c r="AI437" s="284"/>
      <c r="AJ437" s="284"/>
      <c r="AK437" s="284"/>
      <c r="AL437" s="284"/>
      <c r="AM437" s="284"/>
      <c r="AN437" s="284"/>
      <c r="AO437" s="284"/>
    </row>
    <row r="438" spans="2:41" ht="15" customHeight="1" x14ac:dyDescent="0.3">
      <c r="D438" s="60">
        <f>AVERAGE(F424:H424)</f>
        <v>-0.49461492666558432</v>
      </c>
      <c r="E438" s="60">
        <f>AVERAGE(C424:D424,I424)</f>
        <v>0.74043405314715594</v>
      </c>
      <c r="P438" s="284"/>
      <c r="Q438" s="284"/>
      <c r="R438" s="316"/>
      <c r="S438" s="316"/>
      <c r="T438" s="321"/>
      <c r="U438" s="321"/>
      <c r="V438" s="371"/>
      <c r="W438" s="316"/>
      <c r="X438" s="316"/>
      <c r="Y438" s="370"/>
      <c r="Z438" s="370"/>
      <c r="AA438" s="371"/>
      <c r="AB438" s="316"/>
      <c r="AC438" s="316"/>
      <c r="AD438" s="370"/>
      <c r="AE438" s="370"/>
      <c r="AF438" s="371"/>
      <c r="AG438" s="316"/>
      <c r="AH438" s="316"/>
      <c r="AI438" s="284"/>
      <c r="AJ438" s="284"/>
      <c r="AK438" s="284"/>
      <c r="AL438" s="284"/>
      <c r="AM438" s="284"/>
      <c r="AN438" s="284"/>
      <c r="AO438" s="284"/>
    </row>
    <row r="439" spans="2:41" ht="15" customHeight="1" x14ac:dyDescent="0.3">
      <c r="E439" s="60">
        <f>ABS(D438)+E438</f>
        <v>1.2350489798127402</v>
      </c>
      <c r="P439" s="284"/>
      <c r="Q439" s="284"/>
      <c r="R439" s="316"/>
      <c r="S439" s="316"/>
      <c r="T439" s="372"/>
      <c r="U439" s="372"/>
      <c r="V439" s="200"/>
      <c r="W439" s="316"/>
      <c r="X439" s="316"/>
      <c r="Y439" s="372"/>
      <c r="Z439" s="372"/>
      <c r="AA439" s="200"/>
      <c r="AB439" s="316"/>
      <c r="AC439" s="316"/>
      <c r="AD439" s="305"/>
      <c r="AE439" s="305"/>
      <c r="AF439" s="155"/>
      <c r="AG439" s="316"/>
      <c r="AH439" s="316"/>
      <c r="AI439" s="284"/>
      <c r="AJ439" s="284"/>
      <c r="AK439" s="284"/>
      <c r="AL439" s="284"/>
      <c r="AM439" s="284"/>
      <c r="AN439" s="284"/>
      <c r="AO439" s="284"/>
    </row>
    <row r="440" spans="2:41" ht="15" customHeight="1" x14ac:dyDescent="0.3">
      <c r="P440" s="284"/>
      <c r="Q440" s="284"/>
      <c r="R440" s="284"/>
      <c r="S440" s="370"/>
      <c r="T440" s="370"/>
      <c r="U440" s="370"/>
      <c r="V440" s="373"/>
      <c r="W440" s="316"/>
      <c r="X440" s="316"/>
      <c r="Y440" s="372"/>
      <c r="Z440" s="372"/>
      <c r="AA440" s="200"/>
      <c r="AB440" s="284"/>
      <c r="AC440" s="316"/>
      <c r="AD440" s="372"/>
      <c r="AE440" s="372"/>
      <c r="AF440" s="200"/>
      <c r="AG440" s="316"/>
      <c r="AH440" s="316"/>
      <c r="AI440" s="284"/>
      <c r="AJ440" s="284"/>
      <c r="AK440" s="284"/>
      <c r="AL440" s="284"/>
      <c r="AM440" s="284"/>
      <c r="AN440" s="284"/>
      <c r="AO440" s="284"/>
    </row>
    <row r="441" spans="2:41" ht="15" customHeight="1" x14ac:dyDescent="0.3">
      <c r="D441" s="60">
        <f>AVERAGE(F433:H433)</f>
        <v>-0.1274418604651163</v>
      </c>
      <c r="E441" s="60">
        <f>AVERAGE(C433:D433,I433)</f>
        <v>0.12744186046511627</v>
      </c>
      <c r="P441" s="284"/>
      <c r="Q441" s="284"/>
      <c r="R441" s="316"/>
      <c r="S441" s="370"/>
      <c r="T441" s="372"/>
      <c r="U441" s="372"/>
      <c r="V441" s="200"/>
      <c r="W441" s="316"/>
      <c r="X441" s="316"/>
      <c r="Y441" s="372"/>
      <c r="Z441" s="372"/>
      <c r="AA441" s="200"/>
      <c r="AB441" s="316"/>
      <c r="AC441" s="316"/>
      <c r="AD441" s="372"/>
      <c r="AE441" s="372"/>
      <c r="AF441" s="317"/>
      <c r="AG441" s="316"/>
      <c r="AH441" s="316"/>
      <c r="AI441" s="284"/>
      <c r="AJ441" s="284"/>
      <c r="AK441" s="284"/>
      <c r="AL441" s="284"/>
      <c r="AM441" s="284"/>
      <c r="AN441" s="284"/>
      <c r="AO441" s="284"/>
    </row>
    <row r="442" spans="2:41" ht="15" customHeight="1" x14ac:dyDescent="0.3">
      <c r="E442" s="60">
        <f>ABS(D441)+E441</f>
        <v>0.25488372093023259</v>
      </c>
      <c r="P442" s="284"/>
      <c r="Q442" s="284"/>
      <c r="R442" s="316"/>
      <c r="S442" s="284"/>
      <c r="T442" s="284"/>
      <c r="U442" s="284"/>
      <c r="V442" s="284"/>
      <c r="W442" s="284"/>
      <c r="X442" s="284"/>
      <c r="Y442" s="316"/>
      <c r="Z442" s="284"/>
      <c r="AA442" s="284"/>
      <c r="AB442" s="284"/>
      <c r="AC442" s="284"/>
      <c r="AD442" s="284"/>
      <c r="AE442" s="284"/>
      <c r="AF442" s="284"/>
      <c r="AG442" s="284"/>
      <c r="AH442" s="316"/>
      <c r="AI442" s="284"/>
      <c r="AJ442" s="284"/>
      <c r="AK442" s="284"/>
      <c r="AL442" s="284"/>
      <c r="AM442" s="284"/>
      <c r="AN442" s="284"/>
      <c r="AO442" s="284"/>
    </row>
    <row r="443" spans="2:41" ht="15" customHeight="1" x14ac:dyDescent="0.3">
      <c r="P443" s="284"/>
      <c r="Q443" s="284"/>
      <c r="R443" s="316"/>
      <c r="S443" s="321"/>
      <c r="T443" s="372"/>
      <c r="U443" s="372"/>
      <c r="V443" s="200"/>
      <c r="W443" s="316"/>
      <c r="X443" s="316"/>
      <c r="Y443" s="284"/>
      <c r="Z443" s="316"/>
      <c r="AA443" s="316"/>
      <c r="AB443" s="316"/>
      <c r="AC443" s="316"/>
      <c r="AD443" s="372"/>
      <c r="AE443" s="372"/>
      <c r="AF443" s="200"/>
      <c r="AG443" s="316"/>
      <c r="AH443" s="316"/>
      <c r="AI443" s="284"/>
      <c r="AJ443" s="284"/>
      <c r="AK443" s="284"/>
      <c r="AL443" s="284"/>
      <c r="AM443" s="284"/>
      <c r="AN443" s="284"/>
      <c r="AO443" s="284"/>
    </row>
    <row r="444" spans="2:41" ht="15" customHeight="1" x14ac:dyDescent="0.3">
      <c r="P444" s="284"/>
      <c r="Q444" s="284"/>
      <c r="R444" s="316"/>
      <c r="S444" s="370"/>
      <c r="T444" s="372"/>
      <c r="U444" s="372"/>
      <c r="V444" s="200"/>
      <c r="W444" s="316"/>
      <c r="X444" s="316"/>
      <c r="Y444" s="372"/>
      <c r="Z444" s="316"/>
      <c r="AA444" s="316"/>
      <c r="AB444" s="316"/>
      <c r="AC444" s="372"/>
      <c r="AD444" s="372"/>
      <c r="AE444" s="372"/>
      <c r="AF444" s="200"/>
      <c r="AG444" s="316"/>
      <c r="AH444" s="316"/>
      <c r="AI444" s="284"/>
      <c r="AJ444" s="284"/>
      <c r="AK444" s="284"/>
      <c r="AL444" s="284"/>
      <c r="AM444" s="284"/>
      <c r="AN444" s="284"/>
      <c r="AO444" s="284"/>
    </row>
    <row r="445" spans="2:41" ht="15" customHeight="1" x14ac:dyDescent="0.3">
      <c r="P445" s="284"/>
      <c r="Q445" s="284"/>
      <c r="R445" s="316"/>
      <c r="S445" s="370"/>
      <c r="T445" s="372"/>
      <c r="U445" s="372"/>
      <c r="V445" s="200"/>
      <c r="W445" s="316"/>
      <c r="X445" s="316"/>
      <c r="Y445" s="316"/>
      <c r="Z445" s="316"/>
      <c r="AA445" s="316"/>
      <c r="AB445" s="316"/>
      <c r="AC445" s="316"/>
      <c r="AD445" s="372"/>
      <c r="AE445" s="372"/>
      <c r="AF445" s="200"/>
      <c r="AG445" s="316"/>
      <c r="AH445" s="316"/>
      <c r="AI445" s="284"/>
      <c r="AJ445" s="284"/>
      <c r="AK445" s="284"/>
      <c r="AL445" s="284"/>
      <c r="AM445" s="284"/>
      <c r="AN445" s="284"/>
      <c r="AO445" s="284"/>
    </row>
    <row r="446" spans="2:41" ht="15" customHeight="1" x14ac:dyDescent="0.3">
      <c r="P446" s="284"/>
      <c r="Q446" s="284"/>
      <c r="R446" s="316"/>
      <c r="S446" s="316"/>
      <c r="T446" s="316"/>
      <c r="U446" s="316"/>
      <c r="V446" s="316"/>
      <c r="W446" s="316"/>
      <c r="X446" s="316"/>
      <c r="Y446" s="316"/>
      <c r="Z446" s="316"/>
      <c r="AA446" s="316"/>
      <c r="AB446" s="316"/>
      <c r="AC446" s="372"/>
      <c r="AD446" s="316"/>
      <c r="AE446" s="316"/>
      <c r="AF446" s="316"/>
      <c r="AG446" s="316"/>
      <c r="AH446" s="316"/>
      <c r="AI446" s="284"/>
      <c r="AJ446" s="284"/>
      <c r="AK446" s="284"/>
      <c r="AL446" s="284"/>
      <c r="AM446" s="284"/>
      <c r="AN446" s="284"/>
      <c r="AO446" s="284"/>
    </row>
    <row r="447" spans="2:41" ht="15" customHeight="1" x14ac:dyDescent="0.3">
      <c r="P447" s="284"/>
      <c r="Q447" s="284"/>
      <c r="R447" s="316"/>
      <c r="S447" s="316"/>
      <c r="T447" s="316"/>
      <c r="U447" s="316"/>
      <c r="V447" s="316"/>
      <c r="W447" s="316"/>
      <c r="X447" s="316"/>
      <c r="Y447" s="316"/>
      <c r="Z447" s="316"/>
      <c r="AA447" s="316"/>
      <c r="AB447" s="316"/>
      <c r="AC447" s="316"/>
      <c r="AD447" s="372"/>
      <c r="AE447" s="372"/>
      <c r="AF447" s="200"/>
      <c r="AG447" s="316"/>
      <c r="AH447" s="316"/>
      <c r="AI447" s="284"/>
      <c r="AJ447" s="284"/>
      <c r="AK447" s="284"/>
      <c r="AL447" s="284"/>
      <c r="AM447" s="284"/>
      <c r="AN447" s="284"/>
      <c r="AO447" s="284"/>
    </row>
    <row r="448" spans="2:41" ht="15" customHeight="1" x14ac:dyDescent="0.3">
      <c r="P448" s="284"/>
      <c r="Q448" s="284"/>
      <c r="R448" s="316"/>
      <c r="S448" s="284"/>
      <c r="T448" s="316"/>
      <c r="U448" s="316"/>
      <c r="V448" s="316"/>
      <c r="W448" s="316"/>
      <c r="X448" s="316"/>
      <c r="Y448" s="316"/>
      <c r="Z448" s="316"/>
      <c r="AA448" s="316"/>
      <c r="AB448" s="316"/>
      <c r="AC448" s="316"/>
      <c r="AD448" s="305"/>
      <c r="AE448" s="305"/>
      <c r="AF448" s="155"/>
      <c r="AG448" s="316"/>
      <c r="AH448" s="316"/>
      <c r="AI448" s="284"/>
      <c r="AJ448" s="284"/>
      <c r="AK448" s="284"/>
      <c r="AL448" s="284"/>
      <c r="AM448" s="284"/>
      <c r="AN448" s="284"/>
      <c r="AO448" s="284"/>
    </row>
    <row r="449" spans="16:41" ht="15" customHeight="1" x14ac:dyDescent="0.3">
      <c r="P449" s="284"/>
      <c r="Q449" s="284"/>
      <c r="R449" s="316"/>
      <c r="S449" s="316"/>
      <c r="T449" s="316"/>
      <c r="U449" s="316"/>
      <c r="V449" s="316"/>
      <c r="W449" s="316"/>
      <c r="X449" s="316"/>
      <c r="Y449" s="316"/>
      <c r="Z449" s="316"/>
      <c r="AA449" s="316"/>
      <c r="AB449" s="316"/>
      <c r="AC449" s="316"/>
      <c r="AD449" s="284"/>
      <c r="AE449" s="284"/>
      <c r="AF449" s="284"/>
      <c r="AG449" s="316"/>
      <c r="AH449" s="316"/>
      <c r="AI449" s="284"/>
      <c r="AJ449" s="284"/>
      <c r="AK449" s="284"/>
      <c r="AL449" s="284"/>
      <c r="AM449" s="284"/>
      <c r="AN449" s="284"/>
      <c r="AO449" s="284"/>
    </row>
    <row r="450" spans="16:41" ht="15" customHeight="1" x14ac:dyDescent="0.3">
      <c r="P450" s="284"/>
      <c r="Q450" s="284"/>
      <c r="R450" s="316"/>
      <c r="S450" s="316"/>
      <c r="T450" s="316"/>
      <c r="U450" s="316"/>
      <c r="V450" s="316"/>
      <c r="W450" s="316"/>
      <c r="X450" s="316"/>
      <c r="Y450" s="284"/>
      <c r="Z450" s="316"/>
      <c r="AA450" s="316"/>
      <c r="AB450" s="316"/>
      <c r="AC450" s="316"/>
      <c r="AD450" s="284"/>
      <c r="AE450" s="284"/>
      <c r="AF450" s="284"/>
      <c r="AG450" s="316"/>
      <c r="AH450" s="316"/>
      <c r="AI450" s="284"/>
      <c r="AJ450" s="284"/>
      <c r="AK450" s="284"/>
      <c r="AL450" s="284"/>
      <c r="AM450" s="284"/>
      <c r="AN450" s="284"/>
      <c r="AO450" s="284"/>
    </row>
    <row r="451" spans="16:41" ht="15" customHeight="1" x14ac:dyDescent="0.3">
      <c r="P451" s="284"/>
      <c r="Q451" s="284"/>
      <c r="R451" s="316"/>
      <c r="S451" s="316"/>
      <c r="T451" s="284"/>
      <c r="U451" s="284"/>
      <c r="V451" s="284"/>
      <c r="W451" s="284"/>
      <c r="X451" s="284"/>
      <c r="Y451" s="284"/>
      <c r="Z451" s="284"/>
      <c r="AA451" s="284"/>
      <c r="AB451" s="284"/>
      <c r="AC451" s="316"/>
      <c r="AD451" s="316"/>
      <c r="AE451" s="316"/>
      <c r="AF451" s="316"/>
      <c r="AG451" s="316"/>
      <c r="AH451" s="316"/>
      <c r="AI451" s="284"/>
      <c r="AJ451" s="284"/>
      <c r="AK451" s="284"/>
      <c r="AL451" s="284"/>
      <c r="AM451" s="284"/>
      <c r="AN451" s="284"/>
      <c r="AO451" s="284"/>
    </row>
    <row r="452" spans="16:41" ht="15" customHeight="1" x14ac:dyDescent="0.3">
      <c r="P452" s="284"/>
      <c r="Q452" s="284"/>
      <c r="R452" s="316"/>
      <c r="S452" s="316"/>
      <c r="T452" s="284"/>
      <c r="U452" s="284"/>
      <c r="V452" s="284"/>
      <c r="W452" s="284"/>
      <c r="X452" s="284"/>
      <c r="Y452" s="284"/>
      <c r="Z452" s="284"/>
      <c r="AA452" s="284"/>
      <c r="AB452" s="284"/>
      <c r="AC452" s="316"/>
      <c r="AD452" s="284"/>
      <c r="AE452" s="284"/>
      <c r="AF452" s="284"/>
      <c r="AG452" s="316"/>
      <c r="AH452" s="316"/>
      <c r="AI452" s="284"/>
      <c r="AJ452" s="284"/>
      <c r="AK452" s="284"/>
      <c r="AL452" s="284"/>
      <c r="AM452" s="284"/>
      <c r="AN452" s="284"/>
      <c r="AO452" s="284"/>
    </row>
    <row r="453" spans="16:41" ht="15" customHeight="1" x14ac:dyDescent="0.3">
      <c r="P453" s="284"/>
      <c r="Q453" s="284"/>
      <c r="R453" s="316"/>
      <c r="S453" s="316"/>
      <c r="T453" s="284"/>
      <c r="U453" s="284"/>
      <c r="V453" s="284"/>
      <c r="W453" s="284"/>
      <c r="X453" s="284"/>
      <c r="Y453" s="284"/>
      <c r="Z453" s="284"/>
      <c r="AA453" s="284"/>
      <c r="AB453" s="284"/>
      <c r="AC453" s="316"/>
      <c r="AD453" s="284"/>
      <c r="AE453" s="284"/>
      <c r="AF453" s="284"/>
      <c r="AG453" s="316"/>
      <c r="AH453" s="316"/>
      <c r="AI453" s="284"/>
      <c r="AJ453" s="284"/>
      <c r="AK453" s="284"/>
      <c r="AL453" s="284"/>
      <c r="AM453" s="284"/>
      <c r="AN453" s="284"/>
      <c r="AO453" s="284"/>
    </row>
    <row r="454" spans="16:41" ht="15" customHeight="1" x14ac:dyDescent="0.3">
      <c r="P454" s="284"/>
      <c r="Q454" s="284"/>
      <c r="R454" s="316"/>
      <c r="S454" s="316"/>
      <c r="T454" s="284"/>
      <c r="U454" s="284"/>
      <c r="V454" s="284"/>
      <c r="W454" s="284"/>
      <c r="X454" s="284"/>
      <c r="Y454" s="284"/>
      <c r="Z454" s="284"/>
      <c r="AA454" s="284"/>
      <c r="AB454" s="284"/>
      <c r="AC454" s="316"/>
      <c r="AD454" s="316"/>
      <c r="AE454" s="316"/>
      <c r="AF454" s="316"/>
      <c r="AG454" s="316"/>
      <c r="AH454" s="316"/>
      <c r="AI454" s="284"/>
      <c r="AJ454" s="284"/>
      <c r="AK454" s="284"/>
      <c r="AL454" s="284"/>
      <c r="AM454" s="284"/>
      <c r="AN454" s="284"/>
      <c r="AO454" s="284"/>
    </row>
    <row r="455" spans="16:41" ht="15" customHeight="1" x14ac:dyDescent="0.3">
      <c r="P455" s="284"/>
      <c r="Q455" s="284"/>
      <c r="R455" s="316"/>
      <c r="S455" s="316"/>
      <c r="T455" s="284"/>
      <c r="U455" s="284"/>
      <c r="V455" s="284"/>
      <c r="W455" s="284"/>
      <c r="X455" s="284"/>
      <c r="Y455" s="284"/>
      <c r="Z455" s="284"/>
      <c r="AA455" s="284"/>
      <c r="AB455" s="284"/>
      <c r="AC455" s="316"/>
      <c r="AD455" s="316"/>
      <c r="AE455" s="316"/>
      <c r="AF455" s="316"/>
      <c r="AG455" s="316"/>
      <c r="AH455" s="316"/>
      <c r="AI455" s="284"/>
      <c r="AJ455" s="284"/>
      <c r="AK455" s="284"/>
      <c r="AL455" s="284"/>
      <c r="AM455" s="284"/>
      <c r="AN455" s="284"/>
      <c r="AO455" s="284"/>
    </row>
    <row r="456" spans="16:41" ht="15" customHeight="1" x14ac:dyDescent="0.3">
      <c r="P456" s="284"/>
      <c r="Q456" s="284"/>
      <c r="R456" s="284"/>
      <c r="S456" s="316"/>
      <c r="T456" s="284"/>
      <c r="U456" s="284"/>
      <c r="V456" s="284"/>
      <c r="W456" s="284"/>
      <c r="X456" s="284"/>
      <c r="Y456" s="284"/>
      <c r="Z456" s="284"/>
      <c r="AA456" s="284"/>
      <c r="AB456" s="284"/>
      <c r="AC456" s="316"/>
      <c r="AD456" s="316"/>
      <c r="AE456" s="316"/>
      <c r="AF456" s="316"/>
      <c r="AG456" s="316"/>
      <c r="AH456" s="316"/>
      <c r="AI456" s="284"/>
      <c r="AJ456" s="284"/>
      <c r="AK456" s="284"/>
      <c r="AL456" s="284"/>
      <c r="AM456" s="284"/>
      <c r="AN456" s="284"/>
      <c r="AO456" s="284"/>
    </row>
    <row r="457" spans="16:41" ht="15" customHeight="1" x14ac:dyDescent="0.3">
      <c r="P457" s="284"/>
      <c r="Q457" s="284"/>
      <c r="R457" s="284"/>
      <c r="S457" s="316"/>
      <c r="T457" s="284"/>
      <c r="U457" s="316"/>
      <c r="V457" s="316"/>
      <c r="W457" s="316"/>
      <c r="X457" s="316"/>
      <c r="Y457" s="316"/>
      <c r="Z457" s="316"/>
      <c r="AA457" s="316"/>
      <c r="AB457" s="316"/>
      <c r="AC457" s="284"/>
      <c r="AD457" s="284"/>
      <c r="AE457" s="284"/>
      <c r="AF457" s="284"/>
      <c r="AG457" s="284"/>
      <c r="AH457" s="284"/>
      <c r="AI457" s="284"/>
      <c r="AJ457" s="284"/>
      <c r="AK457" s="284"/>
      <c r="AL457" s="284"/>
      <c r="AM457" s="284"/>
      <c r="AN457" s="284"/>
      <c r="AO457" s="284"/>
    </row>
    <row r="458" spans="16:41" ht="15" customHeight="1" x14ac:dyDescent="0.3">
      <c r="P458" s="284"/>
      <c r="Q458" s="284"/>
      <c r="R458" s="284"/>
      <c r="S458" s="316"/>
      <c r="T458" s="321"/>
      <c r="U458" s="316"/>
      <c r="V458" s="316"/>
      <c r="W458" s="316"/>
      <c r="X458" s="316"/>
      <c r="Y458" s="372"/>
      <c r="Z458" s="316"/>
      <c r="AA458" s="316"/>
      <c r="AB458" s="316"/>
      <c r="AC458" s="284"/>
      <c r="AD458" s="284"/>
      <c r="AE458" s="284"/>
      <c r="AF458" s="284"/>
      <c r="AG458" s="284"/>
      <c r="AH458" s="284"/>
      <c r="AI458" s="284"/>
      <c r="AJ458" s="284"/>
      <c r="AK458" s="284"/>
      <c r="AL458" s="284"/>
      <c r="AM458" s="284"/>
      <c r="AN458" s="284"/>
      <c r="AO458" s="284"/>
    </row>
    <row r="459" spans="16:41" ht="15" customHeight="1" x14ac:dyDescent="0.3">
      <c r="P459" s="284"/>
      <c r="Q459" s="284"/>
      <c r="R459" s="284"/>
      <c r="S459" s="374"/>
      <c r="T459" s="372"/>
      <c r="U459" s="372"/>
      <c r="V459" s="200"/>
      <c r="W459" s="372"/>
      <c r="X459" s="316"/>
      <c r="Y459" s="316"/>
      <c r="Z459" s="316"/>
      <c r="AA459" s="372"/>
      <c r="AB459" s="316"/>
      <c r="AC459" s="284"/>
      <c r="AD459" s="284"/>
      <c r="AE459" s="284"/>
      <c r="AF459" s="284"/>
      <c r="AG459" s="284"/>
      <c r="AH459" s="284"/>
      <c r="AI459" s="284"/>
      <c r="AJ459" s="284"/>
      <c r="AK459" s="284"/>
      <c r="AL459" s="284"/>
      <c r="AM459" s="284"/>
      <c r="AN459" s="284"/>
      <c r="AO459" s="284"/>
    </row>
    <row r="460" spans="16:41" ht="15" customHeight="1" x14ac:dyDescent="0.3">
      <c r="P460" s="284"/>
      <c r="Q460" s="284"/>
      <c r="R460" s="284"/>
      <c r="S460" s="374"/>
      <c r="T460" s="372"/>
      <c r="U460" s="372"/>
      <c r="V460" s="200"/>
      <c r="W460" s="316"/>
      <c r="X460" s="316"/>
      <c r="Y460" s="316"/>
      <c r="Z460" s="316"/>
      <c r="AA460" s="316"/>
      <c r="AB460" s="316"/>
      <c r="AC460" s="284"/>
      <c r="AD460" s="284"/>
      <c r="AE460" s="284"/>
      <c r="AF460" s="284"/>
      <c r="AG460" s="284"/>
      <c r="AH460" s="284"/>
      <c r="AI460" s="284"/>
      <c r="AJ460" s="284"/>
      <c r="AK460" s="284"/>
      <c r="AL460" s="284"/>
      <c r="AM460" s="284"/>
      <c r="AN460" s="284"/>
      <c r="AO460" s="284"/>
    </row>
    <row r="461" spans="16:41" ht="15" customHeight="1" x14ac:dyDescent="0.3">
      <c r="P461" s="284"/>
      <c r="Q461" s="284"/>
      <c r="R461" s="284"/>
      <c r="S461" s="374"/>
      <c r="T461" s="372"/>
      <c r="U461" s="372"/>
      <c r="V461" s="200"/>
      <c r="W461" s="372"/>
      <c r="X461" s="316"/>
      <c r="Y461" s="316"/>
      <c r="Z461" s="316"/>
      <c r="AA461" s="316"/>
      <c r="AB461" s="316"/>
      <c r="AC461" s="284"/>
      <c r="AD461" s="284"/>
      <c r="AE461" s="284"/>
      <c r="AF461" s="284"/>
      <c r="AG461" s="284"/>
      <c r="AH461" s="284"/>
      <c r="AI461" s="284"/>
      <c r="AJ461" s="284"/>
      <c r="AK461" s="284"/>
      <c r="AL461" s="284"/>
      <c r="AM461" s="284"/>
      <c r="AN461" s="284"/>
      <c r="AO461" s="284"/>
    </row>
    <row r="462" spans="16:41" ht="15" customHeight="1" x14ac:dyDescent="0.3">
      <c r="P462" s="284"/>
      <c r="Q462" s="284"/>
      <c r="R462" s="284"/>
      <c r="S462" s="321"/>
      <c r="T462" s="316"/>
      <c r="U462" s="316"/>
      <c r="V462" s="316"/>
      <c r="W462" s="316"/>
      <c r="X462" s="316"/>
      <c r="Y462" s="316"/>
      <c r="Z462" s="316"/>
      <c r="AA462" s="316"/>
      <c r="AB462" s="316"/>
      <c r="AC462" s="284"/>
      <c r="AD462" s="284"/>
      <c r="AE462" s="284"/>
      <c r="AF462" s="284"/>
      <c r="AG462" s="284"/>
      <c r="AH462" s="284"/>
      <c r="AI462" s="284"/>
      <c r="AJ462" s="284"/>
      <c r="AK462" s="284"/>
      <c r="AL462" s="284"/>
      <c r="AM462" s="284"/>
      <c r="AN462" s="284"/>
      <c r="AO462" s="284"/>
    </row>
    <row r="463" spans="16:41" ht="15" customHeight="1" x14ac:dyDescent="0.3">
      <c r="P463" s="284"/>
      <c r="Q463" s="284"/>
      <c r="R463" s="284"/>
      <c r="S463" s="321"/>
      <c r="T463" s="316"/>
      <c r="U463" s="316"/>
      <c r="V463" s="316"/>
      <c r="W463" s="316"/>
      <c r="X463" s="316"/>
      <c r="Y463" s="316"/>
      <c r="Z463" s="316"/>
      <c r="AA463" s="316"/>
      <c r="AB463" s="316"/>
      <c r="AC463" s="284"/>
      <c r="AD463" s="284"/>
      <c r="AE463" s="284"/>
      <c r="AF463" s="284"/>
      <c r="AG463" s="284"/>
      <c r="AH463" s="284"/>
      <c r="AI463" s="284"/>
      <c r="AJ463" s="284"/>
      <c r="AK463" s="284"/>
      <c r="AL463" s="284"/>
      <c r="AM463" s="284"/>
      <c r="AN463" s="284"/>
      <c r="AO463" s="284"/>
    </row>
    <row r="464" spans="16:41" ht="15" customHeight="1" x14ac:dyDescent="0.3">
      <c r="P464" s="284"/>
      <c r="Q464" s="284"/>
      <c r="R464" s="284"/>
      <c r="S464" s="284"/>
      <c r="T464" s="284"/>
      <c r="U464" s="284"/>
      <c r="V464" s="284"/>
      <c r="W464" s="284"/>
      <c r="X464" s="284"/>
      <c r="Y464" s="284"/>
      <c r="Z464" s="284"/>
      <c r="AA464" s="284"/>
      <c r="AB464" s="284"/>
      <c r="AC464" s="284"/>
      <c r="AD464" s="284"/>
      <c r="AE464" s="284"/>
      <c r="AF464" s="284"/>
      <c r="AG464" s="284"/>
      <c r="AH464" s="284"/>
      <c r="AI464" s="284"/>
      <c r="AJ464" s="284"/>
      <c r="AK464" s="284"/>
      <c r="AL464" s="284"/>
      <c r="AM464" s="284"/>
      <c r="AN464" s="284"/>
      <c r="AO464" s="284"/>
    </row>
    <row r="465" spans="16:41" ht="15" customHeight="1" x14ac:dyDescent="0.3">
      <c r="P465" s="284"/>
      <c r="Q465" s="284"/>
      <c r="R465" s="284"/>
      <c r="S465" s="316"/>
      <c r="T465" s="316"/>
      <c r="U465" s="316"/>
      <c r="V465" s="284"/>
      <c r="W465" s="284"/>
      <c r="X465" s="284"/>
      <c r="Y465" s="284"/>
      <c r="Z465" s="284"/>
      <c r="AA465" s="284"/>
      <c r="AB465" s="284"/>
      <c r="AC465" s="284"/>
      <c r="AD465" s="284"/>
      <c r="AE465" s="284"/>
      <c r="AF465" s="284"/>
      <c r="AG465" s="284"/>
      <c r="AH465" s="284"/>
      <c r="AI465" s="284"/>
      <c r="AJ465" s="284"/>
      <c r="AK465" s="284"/>
      <c r="AL465" s="284"/>
      <c r="AM465" s="284"/>
      <c r="AN465" s="284"/>
      <c r="AO465" s="284"/>
    </row>
    <row r="466" spans="16:41" ht="15" customHeight="1" x14ac:dyDescent="0.3">
      <c r="P466" s="284"/>
      <c r="Q466" s="284"/>
      <c r="R466" s="284"/>
      <c r="S466" s="316"/>
      <c r="T466" s="316"/>
      <c r="U466" s="316"/>
      <c r="V466" s="284"/>
      <c r="W466" s="284"/>
      <c r="X466" s="284"/>
      <c r="Y466" s="284"/>
      <c r="Z466" s="284"/>
      <c r="AA466" s="284"/>
      <c r="AB466" s="284"/>
      <c r="AC466" s="284"/>
      <c r="AD466" s="284"/>
      <c r="AE466" s="284"/>
      <c r="AF466" s="284"/>
      <c r="AG466" s="284"/>
      <c r="AH466" s="284"/>
      <c r="AI466" s="284"/>
      <c r="AJ466" s="284"/>
      <c r="AK466" s="284"/>
      <c r="AL466" s="284"/>
      <c r="AM466" s="284"/>
      <c r="AN466" s="284"/>
      <c r="AO466" s="284"/>
    </row>
    <row r="467" spans="16:41" ht="15" customHeight="1" x14ac:dyDescent="0.3">
      <c r="P467" s="284"/>
      <c r="Q467" s="284"/>
      <c r="R467" s="284"/>
      <c r="S467" s="284"/>
      <c r="T467" s="284"/>
      <c r="U467" s="284"/>
      <c r="V467" s="284"/>
      <c r="W467" s="284"/>
      <c r="X467" s="284"/>
      <c r="Y467" s="284"/>
      <c r="Z467" s="284"/>
      <c r="AA467" s="284"/>
      <c r="AB467" s="284"/>
      <c r="AC467" s="284"/>
      <c r="AD467" s="284"/>
      <c r="AE467" s="284"/>
      <c r="AF467" s="284"/>
      <c r="AG467" s="284"/>
      <c r="AH467" s="284"/>
      <c r="AI467" s="284"/>
      <c r="AJ467" s="284"/>
      <c r="AK467" s="284"/>
      <c r="AL467" s="284"/>
      <c r="AM467" s="284"/>
      <c r="AN467" s="284"/>
      <c r="AO467" s="284"/>
    </row>
    <row r="468" spans="16:41" ht="15" customHeight="1" x14ac:dyDescent="0.3">
      <c r="P468" s="284"/>
      <c r="Q468" s="284"/>
      <c r="R468" s="284"/>
      <c r="S468" s="284"/>
      <c r="T468" s="284"/>
      <c r="U468" s="284"/>
      <c r="V468" s="284"/>
      <c r="W468" s="284"/>
      <c r="X468" s="284"/>
      <c r="Y468" s="284"/>
      <c r="Z468" s="284"/>
      <c r="AA468" s="284"/>
      <c r="AB468" s="284"/>
      <c r="AC468" s="284"/>
      <c r="AD468" s="284"/>
      <c r="AE468" s="284"/>
      <c r="AF468" s="284"/>
      <c r="AG468" s="284"/>
      <c r="AH468" s="284"/>
      <c r="AI468" s="284"/>
      <c r="AJ468" s="284"/>
      <c r="AK468" s="284"/>
      <c r="AL468" s="284"/>
      <c r="AM468" s="284"/>
      <c r="AN468" s="284"/>
      <c r="AO468" s="284"/>
    </row>
    <row r="469" spans="16:41" ht="15" customHeight="1" x14ac:dyDescent="0.3">
      <c r="P469" s="284"/>
      <c r="Q469" s="284"/>
      <c r="R469" s="284"/>
      <c r="S469" s="284"/>
      <c r="T469" s="284"/>
      <c r="U469" s="284"/>
      <c r="V469" s="284"/>
      <c r="W469" s="284"/>
      <c r="X469" s="284"/>
      <c r="Y469" s="284"/>
      <c r="Z469" s="284"/>
      <c r="AA469" s="284"/>
      <c r="AB469" s="284"/>
      <c r="AC469" s="284"/>
      <c r="AD469" s="284"/>
      <c r="AE469" s="284"/>
      <c r="AF469" s="284"/>
      <c r="AG469" s="284"/>
      <c r="AH469" s="284"/>
      <c r="AI469" s="284"/>
      <c r="AJ469" s="284"/>
      <c r="AK469" s="284"/>
      <c r="AL469" s="284"/>
      <c r="AM469" s="284"/>
      <c r="AN469" s="284"/>
      <c r="AO469" s="284"/>
    </row>
    <row r="470" spans="16:41" ht="15" customHeight="1" x14ac:dyDescent="0.3">
      <c r="P470" s="284"/>
      <c r="Q470" s="284"/>
      <c r="R470" s="284"/>
      <c r="S470" s="284"/>
      <c r="T470" s="284"/>
      <c r="U470" s="284"/>
      <c r="V470" s="284"/>
      <c r="W470" s="284"/>
      <c r="X470" s="284"/>
      <c r="Y470" s="284"/>
      <c r="Z470" s="284"/>
      <c r="AA470" s="284"/>
      <c r="AB470" s="284"/>
      <c r="AC470" s="284"/>
      <c r="AD470" s="284"/>
      <c r="AE470" s="284"/>
      <c r="AF470" s="284"/>
      <c r="AG470" s="284"/>
      <c r="AH470" s="284"/>
      <c r="AI470" s="284"/>
      <c r="AJ470" s="284"/>
      <c r="AK470" s="284"/>
      <c r="AL470" s="284"/>
      <c r="AM470" s="284"/>
      <c r="AN470" s="284"/>
      <c r="AO470" s="284"/>
    </row>
    <row r="471" spans="16:41" ht="15" customHeight="1" x14ac:dyDescent="0.3">
      <c r="P471" s="284"/>
      <c r="Q471" s="284"/>
      <c r="R471" s="284"/>
      <c r="S471" s="284"/>
      <c r="T471" s="284"/>
      <c r="U471" s="284"/>
      <c r="V471" s="284"/>
      <c r="W471" s="284"/>
      <c r="X471" s="284"/>
      <c r="Y471" s="284"/>
      <c r="Z471" s="284"/>
      <c r="AA471" s="284"/>
      <c r="AB471" s="284"/>
      <c r="AC471" s="284"/>
      <c r="AD471" s="284"/>
      <c r="AE471" s="284"/>
      <c r="AF471" s="284"/>
      <c r="AG471" s="284"/>
      <c r="AH471" s="284"/>
      <c r="AI471" s="284"/>
      <c r="AJ471" s="284"/>
      <c r="AK471" s="284"/>
      <c r="AL471" s="284"/>
      <c r="AM471" s="284"/>
      <c r="AN471" s="284"/>
      <c r="AO471" s="284"/>
    </row>
    <row r="472" spans="16:41" ht="15" customHeight="1" x14ac:dyDescent="0.3">
      <c r="P472" s="284"/>
      <c r="Q472" s="284"/>
      <c r="R472" s="284"/>
      <c r="S472" s="284"/>
      <c r="T472" s="284"/>
      <c r="U472" s="284"/>
      <c r="V472" s="284"/>
      <c r="W472" s="284"/>
      <c r="X472" s="284"/>
      <c r="Y472" s="284"/>
      <c r="Z472" s="284"/>
      <c r="AA472" s="284"/>
      <c r="AB472" s="284"/>
      <c r="AC472" s="284"/>
      <c r="AD472" s="284"/>
      <c r="AE472" s="284"/>
      <c r="AF472" s="284"/>
      <c r="AG472" s="284"/>
      <c r="AH472" s="284"/>
      <c r="AI472" s="284"/>
      <c r="AJ472" s="284"/>
      <c r="AK472" s="284"/>
      <c r="AL472" s="284"/>
      <c r="AM472" s="284"/>
      <c r="AN472" s="284"/>
      <c r="AO472" s="284"/>
    </row>
    <row r="473" spans="16:41" ht="15" customHeight="1" x14ac:dyDescent="0.3">
      <c r="P473" s="284"/>
      <c r="Q473" s="284"/>
      <c r="R473" s="284"/>
      <c r="S473" s="284"/>
      <c r="T473" s="284"/>
      <c r="U473" s="284"/>
      <c r="V473" s="284"/>
      <c r="W473" s="284"/>
      <c r="X473" s="284"/>
      <c r="Y473" s="284"/>
      <c r="Z473" s="284"/>
      <c r="AA473" s="284"/>
      <c r="AB473" s="284"/>
      <c r="AC473" s="284"/>
      <c r="AD473" s="284"/>
      <c r="AE473" s="284"/>
      <c r="AF473" s="284"/>
      <c r="AG473" s="284"/>
      <c r="AH473" s="284"/>
      <c r="AI473" s="284"/>
      <c r="AJ473" s="284"/>
      <c r="AK473" s="284"/>
      <c r="AL473" s="284"/>
      <c r="AM473" s="284"/>
      <c r="AN473" s="284"/>
      <c r="AO473" s="284"/>
    </row>
    <row r="474" spans="16:41" ht="15" customHeight="1" x14ac:dyDescent="0.3">
      <c r="P474" s="284"/>
      <c r="Q474" s="284"/>
      <c r="R474" s="284"/>
      <c r="S474" s="284"/>
      <c r="T474" s="284"/>
      <c r="U474" s="284"/>
      <c r="V474" s="284"/>
      <c r="W474" s="284"/>
      <c r="X474" s="284"/>
      <c r="Y474" s="284"/>
      <c r="Z474" s="284"/>
      <c r="AA474" s="284"/>
      <c r="AB474" s="284"/>
      <c r="AC474" s="284"/>
      <c r="AD474" s="284"/>
      <c r="AE474" s="284"/>
      <c r="AF474" s="284"/>
      <c r="AG474" s="284"/>
      <c r="AH474" s="284"/>
      <c r="AI474" s="284"/>
      <c r="AJ474" s="284"/>
      <c r="AK474" s="284"/>
      <c r="AL474" s="284"/>
      <c r="AM474" s="284"/>
      <c r="AN474" s="284"/>
      <c r="AO474" s="284"/>
    </row>
  </sheetData>
  <phoneticPr fontId="24" type="noConversion"/>
  <conditionalFormatting sqref="S35:V40 K49:N5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{137C0D5A-349D-4C2F-8CAF-3D13663F1C30}</x14:id>
        </ext>
      </extLst>
    </cfRule>
  </conditionalFormatting>
  <pageMargins left="0.7" right="0.7" top="0.78749999999999998" bottom="0.78749999999999998" header="0.511811023622047" footer="0.511811023622047"/>
  <pageSetup paperSize="9" orientation="portrait" horizontalDpi="300" verticalDpi="3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37C0D5A-349D-4C2F-8CAF-3D13663F1C3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S35:V40 K49:N57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1"/>
  <sheetViews>
    <sheetView workbookViewId="0">
      <selection activeCell="B12" sqref="B12"/>
    </sheetView>
  </sheetViews>
  <sheetFormatPr defaultColWidth="11.44140625" defaultRowHeight="14.4" x14ac:dyDescent="0.3"/>
  <sheetData>
    <row r="1" spans="1:7" ht="28.8" x14ac:dyDescent="0.3">
      <c r="A1" s="257" t="s">
        <v>89</v>
      </c>
      <c r="B1" s="257" t="s">
        <v>89</v>
      </c>
      <c r="C1" s="258" t="s">
        <v>90</v>
      </c>
      <c r="D1" s="258" t="s">
        <v>91</v>
      </c>
      <c r="E1" s="258" t="s">
        <v>92</v>
      </c>
      <c r="F1" s="258" t="s">
        <v>93</v>
      </c>
      <c r="G1" s="259" t="s">
        <v>94</v>
      </c>
    </row>
    <row r="2" spans="1:7" x14ac:dyDescent="0.3">
      <c r="A2" s="388" t="s">
        <v>95</v>
      </c>
      <c r="B2" s="261" t="s">
        <v>96</v>
      </c>
      <c r="C2" s="391" t="s">
        <v>97</v>
      </c>
      <c r="D2" s="393" t="s">
        <v>98</v>
      </c>
      <c r="E2" s="393" t="s">
        <v>99</v>
      </c>
      <c r="F2" s="262" t="s">
        <v>100</v>
      </c>
      <c r="G2" s="263" t="s">
        <v>101</v>
      </c>
    </row>
    <row r="3" spans="1:7" x14ac:dyDescent="0.3">
      <c r="A3" s="389"/>
      <c r="B3" s="264" t="s">
        <v>102</v>
      </c>
      <c r="C3" s="392"/>
      <c r="D3" s="392"/>
      <c r="E3" s="392"/>
      <c r="F3" s="265" t="s">
        <v>103</v>
      </c>
      <c r="G3" s="266" t="s">
        <v>104</v>
      </c>
    </row>
    <row r="4" spans="1:7" ht="48" x14ac:dyDescent="0.3">
      <c r="A4" s="389"/>
      <c r="B4" s="264" t="s">
        <v>105</v>
      </c>
      <c r="C4" s="385"/>
      <c r="D4" s="385"/>
      <c r="E4" s="385"/>
      <c r="F4" s="267" t="s">
        <v>106</v>
      </c>
      <c r="G4" s="266" t="s">
        <v>74</v>
      </c>
    </row>
    <row r="5" spans="1:7" ht="15" customHeight="1" x14ac:dyDescent="0.3">
      <c r="A5" s="389"/>
      <c r="B5" s="264" t="s">
        <v>107</v>
      </c>
      <c r="C5" s="384" t="s">
        <v>108</v>
      </c>
      <c r="D5" s="384" t="s">
        <v>109</v>
      </c>
      <c r="E5" s="394" t="s">
        <v>110</v>
      </c>
      <c r="F5" s="384" t="s">
        <v>111</v>
      </c>
      <c r="G5" s="386" t="s">
        <v>101</v>
      </c>
    </row>
    <row r="6" spans="1:7" x14ac:dyDescent="0.3">
      <c r="A6" s="389"/>
      <c r="B6" s="264" t="s">
        <v>112</v>
      </c>
      <c r="C6" s="392"/>
      <c r="D6" s="385"/>
      <c r="E6" s="395"/>
      <c r="F6" s="385"/>
      <c r="G6" s="387"/>
    </row>
    <row r="7" spans="1:7" ht="53.25" customHeight="1" x14ac:dyDescent="0.3">
      <c r="A7" s="389"/>
      <c r="B7" s="268" t="s">
        <v>63</v>
      </c>
      <c r="C7" s="392"/>
      <c r="D7" s="269" t="s">
        <v>113</v>
      </c>
      <c r="E7" s="270" t="s">
        <v>114</v>
      </c>
      <c r="F7" s="271" t="s">
        <v>115</v>
      </c>
      <c r="G7" s="272" t="s">
        <v>116</v>
      </c>
    </row>
    <row r="8" spans="1:7" x14ac:dyDescent="0.3">
      <c r="A8" s="389"/>
      <c r="B8" s="273"/>
      <c r="C8" s="385"/>
      <c r="D8" s="273"/>
      <c r="E8" s="274"/>
      <c r="F8" s="275"/>
      <c r="G8" s="276"/>
    </row>
    <row r="9" spans="1:7" ht="57" x14ac:dyDescent="0.3">
      <c r="A9" s="389"/>
      <c r="B9" s="264" t="s">
        <v>117</v>
      </c>
      <c r="C9" s="277" t="s">
        <v>97</v>
      </c>
      <c r="D9" s="274" t="s">
        <v>118</v>
      </c>
      <c r="E9" s="274" t="s">
        <v>119</v>
      </c>
      <c r="F9" s="265" t="s">
        <v>100</v>
      </c>
      <c r="G9" s="266" t="s">
        <v>104</v>
      </c>
    </row>
    <row r="10" spans="1:7" ht="150" x14ac:dyDescent="0.3">
      <c r="A10" s="389"/>
      <c r="B10" s="268" t="s">
        <v>120</v>
      </c>
      <c r="C10" s="269" t="s">
        <v>121</v>
      </c>
      <c r="D10" s="269" t="s">
        <v>122</v>
      </c>
      <c r="E10" s="270" t="s">
        <v>123</v>
      </c>
      <c r="F10" s="271" t="s">
        <v>124</v>
      </c>
      <c r="G10" s="272" t="s">
        <v>78</v>
      </c>
    </row>
    <row r="11" spans="1:7" x14ac:dyDescent="0.3">
      <c r="A11" s="390"/>
      <c r="B11" s="278"/>
      <c r="C11" s="279"/>
      <c r="D11" s="278"/>
      <c r="E11" s="278"/>
      <c r="F11" s="280"/>
      <c r="G11" s="281"/>
    </row>
  </sheetData>
  <mergeCells count="9">
    <mergeCell ref="F5:F6"/>
    <mergeCell ref="G5:G6"/>
    <mergeCell ref="A2:A11"/>
    <mergeCell ref="C2:C4"/>
    <mergeCell ref="D2:D4"/>
    <mergeCell ref="E2:E4"/>
    <mergeCell ref="C5:C8"/>
    <mergeCell ref="D5:D6"/>
    <mergeCell ref="E5:E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281"/>
  <sheetViews>
    <sheetView zoomScaleNormal="100" workbookViewId="0">
      <selection activeCell="N5" sqref="N5"/>
    </sheetView>
  </sheetViews>
  <sheetFormatPr defaultRowHeight="14.4" x14ac:dyDescent="0.3"/>
  <sheetData>
    <row r="1" spans="1:4" x14ac:dyDescent="0.3">
      <c r="A1" t="s">
        <v>152</v>
      </c>
      <c r="B1" t="s">
        <v>153</v>
      </c>
      <c r="C1" t="s">
        <v>95</v>
      </c>
      <c r="D1" t="s">
        <v>154</v>
      </c>
    </row>
    <row r="2" spans="1:4" x14ac:dyDescent="0.3">
      <c r="A2" t="str">
        <f>ALL_ILCs!A$4</f>
        <v>P1</v>
      </c>
      <c r="B2" t="str">
        <f>ALL_ILCs!A6</f>
        <v>PA</v>
      </c>
      <c r="C2" t="str">
        <f>ALL_ILCs!B$5</f>
        <v>A</v>
      </c>
      <c r="D2">
        <f>ALL_ILCs!B6</f>
        <v>625</v>
      </c>
    </row>
    <row r="3" spans="1:4" x14ac:dyDescent="0.3">
      <c r="A3" t="str">
        <f>ALL_ILCs!A$4</f>
        <v>P1</v>
      </c>
      <c r="B3" t="str">
        <f>ALL_ILCs!A7</f>
        <v>PE</v>
      </c>
      <c r="C3" t="str">
        <f>ALL_ILCs!B$5</f>
        <v>A</v>
      </c>
      <c r="D3">
        <f>ALL_ILCs!B7</f>
        <v>500</v>
      </c>
    </row>
    <row r="4" spans="1:4" x14ac:dyDescent="0.3">
      <c r="A4" t="str">
        <f>ALL_ILCs!A$4</f>
        <v>P1</v>
      </c>
      <c r="B4" t="str">
        <f>ALL_ILCs!A8</f>
        <v>PS</v>
      </c>
      <c r="C4" t="str">
        <f>ALL_ILCs!B$5</f>
        <v>A</v>
      </c>
      <c r="D4">
        <f>ALL_ILCs!B8</f>
        <v>323</v>
      </c>
    </row>
    <row r="5" spans="1:4" x14ac:dyDescent="0.3">
      <c r="A5" t="str">
        <f>ALL_ILCs!A$4</f>
        <v>P1</v>
      </c>
      <c r="B5" t="str">
        <f>ALL_ILCs!A9</f>
        <v>PP</v>
      </c>
      <c r="C5" t="str">
        <f>ALL_ILCs!B$5</f>
        <v>A</v>
      </c>
      <c r="D5">
        <f>ALL_ILCs!B9</f>
        <v>88</v>
      </c>
    </row>
    <row r="6" spans="1:4" x14ac:dyDescent="0.3">
      <c r="A6" t="str">
        <f>ALL_ILCs!A$4</f>
        <v>P1</v>
      </c>
      <c r="B6" t="str">
        <f>ALL_ILCs!A10</f>
        <v>PET</v>
      </c>
      <c r="C6" t="str">
        <f>ALL_ILCs!B$5</f>
        <v>A</v>
      </c>
      <c r="D6">
        <f>ALL_ILCs!B10</f>
        <v>85</v>
      </c>
    </row>
    <row r="7" spans="1:4" x14ac:dyDescent="0.3">
      <c r="A7" t="str">
        <f>ALL_ILCs!A$4</f>
        <v>P1</v>
      </c>
      <c r="B7" t="str">
        <f>ALL_ILCs!A6</f>
        <v>PA</v>
      </c>
      <c r="C7" t="str">
        <f>ALL_ILCs!C$5</f>
        <v>F</v>
      </c>
      <c r="D7">
        <f>ALL_ILCs!C6</f>
        <v>765</v>
      </c>
    </row>
    <row r="8" spans="1:4" x14ac:dyDescent="0.3">
      <c r="A8" t="str">
        <f>ALL_ILCs!A$4</f>
        <v>P1</v>
      </c>
      <c r="B8" t="str">
        <f>ALL_ILCs!A7</f>
        <v>PE</v>
      </c>
      <c r="C8" t="str">
        <f>ALL_ILCs!C$5</f>
        <v>F</v>
      </c>
      <c r="D8">
        <f>ALL_ILCs!C7</f>
        <v>341</v>
      </c>
    </row>
    <row r="9" spans="1:4" x14ac:dyDescent="0.3">
      <c r="A9" t="str">
        <f>ALL_ILCs!A$4</f>
        <v>P1</v>
      </c>
      <c r="B9" t="str">
        <f>ALL_ILCs!A8</f>
        <v>PS</v>
      </c>
      <c r="C9" t="str">
        <f>ALL_ILCs!C$5</f>
        <v>F</v>
      </c>
      <c r="D9">
        <f>ALL_ILCs!C8</f>
        <v>254</v>
      </c>
    </row>
    <row r="10" spans="1:4" x14ac:dyDescent="0.3">
      <c r="A10" t="str">
        <f>ALL_ILCs!A$4</f>
        <v>P1</v>
      </c>
      <c r="B10" t="str">
        <f>ALL_ILCs!A9</f>
        <v>PP</v>
      </c>
      <c r="C10" t="str">
        <f>ALL_ILCs!C$5</f>
        <v>F</v>
      </c>
      <c r="D10">
        <f>ALL_ILCs!C9</f>
        <v>84</v>
      </c>
    </row>
    <row r="11" spans="1:4" x14ac:dyDescent="0.3">
      <c r="A11" t="str">
        <f>ALL_ILCs!A$4</f>
        <v>P1</v>
      </c>
      <c r="B11" t="str">
        <f>ALL_ILCs!A10</f>
        <v>PET</v>
      </c>
      <c r="C11" t="str">
        <f>ALL_ILCs!C$5</f>
        <v>F</v>
      </c>
      <c r="D11">
        <f>ALL_ILCs!C10</f>
        <v>64</v>
      </c>
    </row>
    <row r="12" spans="1:4" x14ac:dyDescent="0.3">
      <c r="A12" t="str">
        <f>ALL_ILCs!A$4</f>
        <v>P1</v>
      </c>
      <c r="B12" t="str">
        <f>ALL_ILCs!A6</f>
        <v>PA</v>
      </c>
      <c r="C12" t="str">
        <f>ALL_ILCs!D$5</f>
        <v>E</v>
      </c>
      <c r="D12">
        <f>ALL_ILCs!D6</f>
        <v>1032</v>
      </c>
    </row>
    <row r="13" spans="1:4" x14ac:dyDescent="0.3">
      <c r="A13" t="str">
        <f>ALL_ILCs!A$4</f>
        <v>P1</v>
      </c>
      <c r="B13" t="str">
        <f>ALL_ILCs!A7</f>
        <v>PE</v>
      </c>
      <c r="C13" t="str">
        <f>ALL_ILCs!D$5</f>
        <v>E</v>
      </c>
      <c r="D13">
        <f>ALL_ILCs!D7</f>
        <v>335</v>
      </c>
    </row>
    <row r="14" spans="1:4" x14ac:dyDescent="0.3">
      <c r="A14" t="str">
        <f>ALL_ILCs!A$4</f>
        <v>P1</v>
      </c>
      <c r="B14" t="str">
        <f>ALL_ILCs!A8</f>
        <v>PS</v>
      </c>
      <c r="C14" t="str">
        <f>ALL_ILCs!D$5</f>
        <v>E</v>
      </c>
      <c r="D14">
        <f>ALL_ILCs!D8</f>
        <v>163</v>
      </c>
    </row>
    <row r="15" spans="1:4" x14ac:dyDescent="0.3">
      <c r="A15" t="str">
        <f>ALL_ILCs!A$4</f>
        <v>P1</v>
      </c>
      <c r="B15" t="str">
        <f>ALL_ILCs!A9</f>
        <v>PP</v>
      </c>
      <c r="C15" t="str">
        <f>ALL_ILCs!D$5</f>
        <v>E</v>
      </c>
      <c r="D15">
        <f>ALL_ILCs!D9</f>
        <v>88</v>
      </c>
    </row>
    <row r="16" spans="1:4" x14ac:dyDescent="0.3">
      <c r="A16" t="str">
        <f>ALL_ILCs!A$4</f>
        <v>P1</v>
      </c>
      <c r="B16" t="str">
        <f>ALL_ILCs!A10</f>
        <v>PET</v>
      </c>
      <c r="C16" t="str">
        <f>ALL_ILCs!D$5</f>
        <v>E</v>
      </c>
      <c r="D16">
        <f>ALL_ILCs!D10</f>
        <v>88</v>
      </c>
    </row>
    <row r="17" spans="1:4" x14ac:dyDescent="0.3">
      <c r="A17" t="str">
        <f>ALL_ILCs!A$13</f>
        <v>P2</v>
      </c>
      <c r="B17" t="str">
        <f>ALL_ILCs!A15</f>
        <v>PA</v>
      </c>
      <c r="C17" t="str">
        <f>ALL_ILCs!B$14</f>
        <v>A</v>
      </c>
      <c r="D17">
        <f>ALL_ILCs!B15</f>
        <v>431</v>
      </c>
    </row>
    <row r="18" spans="1:4" x14ac:dyDescent="0.3">
      <c r="A18" t="str">
        <f>ALL_ILCs!A$13</f>
        <v>P2</v>
      </c>
      <c r="B18" t="str">
        <f>ALL_ILCs!A16</f>
        <v>PE</v>
      </c>
      <c r="C18" t="str">
        <f>ALL_ILCs!B$14</f>
        <v>A</v>
      </c>
      <c r="D18">
        <f>ALL_ILCs!B16</f>
        <v>464</v>
      </c>
    </row>
    <row r="19" spans="1:4" x14ac:dyDescent="0.3">
      <c r="A19" t="str">
        <f>ALL_ILCs!A$13</f>
        <v>P2</v>
      </c>
      <c r="B19" t="str">
        <f>ALL_ILCs!A17</f>
        <v>PS</v>
      </c>
      <c r="C19" t="str">
        <f>ALL_ILCs!B$14</f>
        <v>A</v>
      </c>
      <c r="D19">
        <f>ALL_ILCs!B17</f>
        <v>349</v>
      </c>
    </row>
    <row r="20" spans="1:4" x14ac:dyDescent="0.3">
      <c r="A20" t="str">
        <f>ALL_ILCs!A$13</f>
        <v>P2</v>
      </c>
      <c r="B20" t="str">
        <f>ALL_ILCs!A18</f>
        <v>PP</v>
      </c>
      <c r="C20" t="str">
        <f>ALL_ILCs!B$14</f>
        <v>A</v>
      </c>
      <c r="D20">
        <f>ALL_ILCs!B18</f>
        <v>91</v>
      </c>
    </row>
    <row r="21" spans="1:4" x14ac:dyDescent="0.3">
      <c r="A21" t="str">
        <f>ALL_ILCs!A$13</f>
        <v>P2</v>
      </c>
      <c r="B21" t="str">
        <f>ALL_ILCs!A19</f>
        <v>PET</v>
      </c>
      <c r="C21" t="str">
        <f>ALL_ILCs!B$14</f>
        <v>A</v>
      </c>
      <c r="D21">
        <f>ALL_ILCs!B19</f>
        <v>87</v>
      </c>
    </row>
    <row r="22" spans="1:4" x14ac:dyDescent="0.3">
      <c r="A22" t="str">
        <f>ALL_ILCs!A$13</f>
        <v>P2</v>
      </c>
      <c r="B22" t="str">
        <f>ALL_ILCs!A15</f>
        <v>PA</v>
      </c>
      <c r="C22" t="str">
        <f>ALL_ILCs!C$14</f>
        <v>F</v>
      </c>
      <c r="D22">
        <f>ALL_ILCs!C15</f>
        <v>1263</v>
      </c>
    </row>
    <row r="23" spans="1:4" x14ac:dyDescent="0.3">
      <c r="A23" t="str">
        <f>ALL_ILCs!A$13</f>
        <v>P2</v>
      </c>
      <c r="B23" t="str">
        <f>ALL_ILCs!A16</f>
        <v>PE</v>
      </c>
      <c r="C23" t="str">
        <f>ALL_ILCs!C$14</f>
        <v>F</v>
      </c>
      <c r="D23">
        <f>ALL_ILCs!C16</f>
        <v>676</v>
      </c>
    </row>
    <row r="24" spans="1:4" x14ac:dyDescent="0.3">
      <c r="A24" t="str">
        <f>ALL_ILCs!A$13</f>
        <v>P2</v>
      </c>
      <c r="B24" t="str">
        <f>ALL_ILCs!A17</f>
        <v>PS</v>
      </c>
      <c r="C24" t="str">
        <f>ALL_ILCs!C$14</f>
        <v>F</v>
      </c>
      <c r="D24">
        <f>ALL_ILCs!C17</f>
        <v>413</v>
      </c>
    </row>
    <row r="25" spans="1:4" x14ac:dyDescent="0.3">
      <c r="A25" t="str">
        <f>ALL_ILCs!A$13</f>
        <v>P2</v>
      </c>
      <c r="B25" t="str">
        <f>ALL_ILCs!A18</f>
        <v>PP</v>
      </c>
      <c r="C25" t="str">
        <f>ALL_ILCs!C$14</f>
        <v>F</v>
      </c>
      <c r="D25">
        <f>ALL_ILCs!C18</f>
        <v>178</v>
      </c>
    </row>
    <row r="26" spans="1:4" x14ac:dyDescent="0.3">
      <c r="A26" t="str">
        <f>ALL_ILCs!A$13</f>
        <v>P2</v>
      </c>
      <c r="B26" t="str">
        <f>ALL_ILCs!A19</f>
        <v>PET</v>
      </c>
      <c r="C26" t="str">
        <f>ALL_ILCs!C$14</f>
        <v>F</v>
      </c>
      <c r="D26">
        <f>ALL_ILCs!C19</f>
        <v>102</v>
      </c>
    </row>
    <row r="27" spans="1:4" x14ac:dyDescent="0.3">
      <c r="A27" t="str">
        <f>ALL_ILCs!A$13</f>
        <v>P2</v>
      </c>
      <c r="B27" t="str">
        <f>ALL_ILCs!A15</f>
        <v>PA</v>
      </c>
      <c r="C27" t="str">
        <f>ALL_ILCs!D$14</f>
        <v>E</v>
      </c>
      <c r="D27">
        <f>ALL_ILCs!D15</f>
        <v>944</v>
      </c>
    </row>
    <row r="28" spans="1:4" x14ac:dyDescent="0.3">
      <c r="A28" t="str">
        <f>ALL_ILCs!A$13</f>
        <v>P2</v>
      </c>
      <c r="B28" t="str">
        <f>ALL_ILCs!A16</f>
        <v>PE</v>
      </c>
      <c r="C28" t="str">
        <f>ALL_ILCs!D$14</f>
        <v>E</v>
      </c>
      <c r="D28">
        <f>ALL_ILCs!D16</f>
        <v>323</v>
      </c>
    </row>
    <row r="29" spans="1:4" x14ac:dyDescent="0.3">
      <c r="A29" t="str">
        <f>ALL_ILCs!A$13</f>
        <v>P2</v>
      </c>
      <c r="B29" t="str">
        <f>ALL_ILCs!A17</f>
        <v>PS</v>
      </c>
      <c r="C29" t="str">
        <f>ALL_ILCs!D$14</f>
        <v>E</v>
      </c>
      <c r="D29">
        <f>ALL_ILCs!D17</f>
        <v>149</v>
      </c>
    </row>
    <row r="30" spans="1:4" x14ac:dyDescent="0.3">
      <c r="A30" t="str">
        <f>ALL_ILCs!A$13</f>
        <v>P2</v>
      </c>
      <c r="B30" t="str">
        <f>ALL_ILCs!A18</f>
        <v>PP</v>
      </c>
      <c r="C30" t="str">
        <f>ALL_ILCs!D$14</f>
        <v>E</v>
      </c>
      <c r="D30">
        <f>ALL_ILCs!D18</f>
        <v>77</v>
      </c>
    </row>
    <row r="31" spans="1:4" x14ac:dyDescent="0.3">
      <c r="A31" t="str">
        <f>ALL_ILCs!A$13</f>
        <v>P2</v>
      </c>
      <c r="B31" t="str">
        <f>ALL_ILCs!A19</f>
        <v>PET</v>
      </c>
      <c r="C31" t="str">
        <f>ALL_ILCs!D$14</f>
        <v>E</v>
      </c>
      <c r="D31">
        <f>ALL_ILCs!D19</f>
        <v>69</v>
      </c>
    </row>
    <row r="32" spans="1:4" x14ac:dyDescent="0.3">
      <c r="A32" t="str">
        <f>ALL_ILCs!A$22</f>
        <v>P3</v>
      </c>
      <c r="B32" t="str">
        <f>ALL_ILCs!A24</f>
        <v>PA</v>
      </c>
      <c r="C32" t="str">
        <f>ALL_ILCs!B$23</f>
        <v>A</v>
      </c>
      <c r="D32">
        <f>ALL_ILCs!B24</f>
        <v>200</v>
      </c>
    </row>
    <row r="33" spans="1:4" x14ac:dyDescent="0.3">
      <c r="A33" t="str">
        <f>ALL_ILCs!A$22</f>
        <v>P3</v>
      </c>
      <c r="B33" t="str">
        <f>ALL_ILCs!A25</f>
        <v>PE</v>
      </c>
      <c r="C33" t="str">
        <f>ALL_ILCs!B$23</f>
        <v>A</v>
      </c>
      <c r="D33">
        <f>ALL_ILCs!B25</f>
        <v>202</v>
      </c>
    </row>
    <row r="34" spans="1:4" x14ac:dyDescent="0.3">
      <c r="A34" t="str">
        <f>ALL_ILCs!A$22</f>
        <v>P3</v>
      </c>
      <c r="B34" t="str">
        <f>ALL_ILCs!A26</f>
        <v>PS</v>
      </c>
      <c r="C34" t="str">
        <f>ALL_ILCs!B$23</f>
        <v>A</v>
      </c>
      <c r="D34">
        <f>ALL_ILCs!B26</f>
        <v>120</v>
      </c>
    </row>
    <row r="35" spans="1:4" x14ac:dyDescent="0.3">
      <c r="A35" t="str">
        <f>ALL_ILCs!A$22</f>
        <v>P3</v>
      </c>
      <c r="B35" t="str">
        <f>ALL_ILCs!A27</f>
        <v>PP</v>
      </c>
      <c r="C35" t="str">
        <f>ALL_ILCs!B$23</f>
        <v>A</v>
      </c>
      <c r="D35">
        <f>ALL_ILCs!B27</f>
        <v>89</v>
      </c>
    </row>
    <row r="36" spans="1:4" x14ac:dyDescent="0.3">
      <c r="A36" t="str">
        <f>ALL_ILCs!A$22</f>
        <v>P3</v>
      </c>
      <c r="B36" t="str">
        <f>ALL_ILCs!A28</f>
        <v>PET</v>
      </c>
      <c r="C36" t="str">
        <f>ALL_ILCs!B$23</f>
        <v>A</v>
      </c>
      <c r="D36">
        <f>ALL_ILCs!B28</f>
        <v>60</v>
      </c>
    </row>
    <row r="37" spans="1:4" x14ac:dyDescent="0.3">
      <c r="A37" t="str">
        <f>ALL_ILCs!A$22</f>
        <v>P3</v>
      </c>
      <c r="B37" t="str">
        <f>ALL_ILCs!A24</f>
        <v>PA</v>
      </c>
      <c r="C37" t="str">
        <f>ALL_ILCs!C$23</f>
        <v>D</v>
      </c>
      <c r="D37">
        <f>ALL_ILCs!C24</f>
        <v>1022</v>
      </c>
    </row>
    <row r="38" spans="1:4" x14ac:dyDescent="0.3">
      <c r="A38" t="str">
        <f>ALL_ILCs!A$22</f>
        <v>P3</v>
      </c>
      <c r="B38" t="str">
        <f>ALL_ILCs!A25</f>
        <v>PE</v>
      </c>
      <c r="C38" t="str">
        <f>ALL_ILCs!C$23</f>
        <v>D</v>
      </c>
      <c r="D38">
        <f>ALL_ILCs!C25</f>
        <v>140</v>
      </c>
    </row>
    <row r="39" spans="1:4" x14ac:dyDescent="0.3">
      <c r="A39" t="str">
        <f>ALL_ILCs!A$22</f>
        <v>P3</v>
      </c>
      <c r="B39" t="str">
        <f>ALL_ILCs!A26</f>
        <v>PS</v>
      </c>
      <c r="C39" t="str">
        <f>ALL_ILCs!C$23</f>
        <v>D</v>
      </c>
      <c r="D39">
        <f>ALL_ILCs!C26</f>
        <v>95</v>
      </c>
    </row>
    <row r="40" spans="1:4" x14ac:dyDescent="0.3">
      <c r="A40" t="str">
        <f>ALL_ILCs!A$22</f>
        <v>P3</v>
      </c>
      <c r="B40" t="str">
        <f>ALL_ILCs!A27</f>
        <v>PP</v>
      </c>
      <c r="C40" t="str">
        <f>ALL_ILCs!C$23</f>
        <v>D</v>
      </c>
      <c r="D40">
        <f>ALL_ILCs!C27</f>
        <v>45</v>
      </c>
    </row>
    <row r="41" spans="1:4" x14ac:dyDescent="0.3">
      <c r="A41" t="str">
        <f>ALL_ILCs!A$22</f>
        <v>P3</v>
      </c>
      <c r="B41" t="str">
        <f>ALL_ILCs!A28</f>
        <v>PET</v>
      </c>
      <c r="C41" t="str">
        <f>ALL_ILCs!C$23</f>
        <v>D</v>
      </c>
      <c r="D41">
        <f>ALL_ILCs!C28</f>
        <v>45</v>
      </c>
    </row>
    <row r="42" spans="1:4" x14ac:dyDescent="0.3">
      <c r="A42" t="str">
        <f>ALL_ILCs!A$22</f>
        <v>P3</v>
      </c>
      <c r="B42" t="str">
        <f>ALL_ILCs!A24</f>
        <v>PA</v>
      </c>
      <c r="C42" t="str">
        <f>ALL_ILCs!D$23</f>
        <v>F</v>
      </c>
      <c r="D42">
        <f>ALL_ILCs!D24</f>
        <v>558</v>
      </c>
    </row>
    <row r="43" spans="1:4" x14ac:dyDescent="0.3">
      <c r="A43" t="str">
        <f>ALL_ILCs!A$22</f>
        <v>P3</v>
      </c>
      <c r="B43" t="str">
        <f>ALL_ILCs!A25</f>
        <v>PE</v>
      </c>
      <c r="C43" t="str">
        <f>ALL_ILCs!D$23</f>
        <v>F</v>
      </c>
      <c r="D43">
        <f>ALL_ILCs!D25</f>
        <v>200</v>
      </c>
    </row>
    <row r="44" spans="1:4" x14ac:dyDescent="0.3">
      <c r="A44" t="str">
        <f>ALL_ILCs!A$22</f>
        <v>P3</v>
      </c>
      <c r="B44" t="str">
        <f>ALL_ILCs!A26</f>
        <v>PS</v>
      </c>
      <c r="C44" t="str">
        <f>ALL_ILCs!D$23</f>
        <v>F</v>
      </c>
      <c r="D44">
        <f>ALL_ILCs!D26</f>
        <v>253</v>
      </c>
    </row>
    <row r="45" spans="1:4" x14ac:dyDescent="0.3">
      <c r="A45" t="str">
        <f>ALL_ILCs!A$22</f>
        <v>P3</v>
      </c>
      <c r="B45" t="str">
        <f>ALL_ILCs!A27</f>
        <v>PP</v>
      </c>
      <c r="C45" t="str">
        <f>ALL_ILCs!D$23</f>
        <v>F</v>
      </c>
      <c r="D45">
        <f>ALL_ILCs!D27</f>
        <v>50</v>
      </c>
    </row>
    <row r="46" spans="1:4" x14ac:dyDescent="0.3">
      <c r="A46" t="str">
        <f>ALL_ILCs!A$22</f>
        <v>P3</v>
      </c>
      <c r="B46" t="str">
        <f>ALL_ILCs!A28</f>
        <v>PET</v>
      </c>
      <c r="C46" t="str">
        <f>ALL_ILCs!D$23</f>
        <v>F</v>
      </c>
      <c r="D46">
        <f>ALL_ILCs!D28</f>
        <v>47</v>
      </c>
    </row>
    <row r="47" spans="1:4" x14ac:dyDescent="0.3">
      <c r="A47" t="str">
        <f>ALL_ILCs!A$22</f>
        <v>P3</v>
      </c>
      <c r="B47" t="str">
        <f>ALL_ILCs!A24</f>
        <v>PA</v>
      </c>
      <c r="C47" t="str">
        <f>ALL_ILCs!E$23</f>
        <v>E</v>
      </c>
      <c r="D47">
        <f>ALL_ILCs!E24</f>
        <v>464</v>
      </c>
    </row>
    <row r="48" spans="1:4" x14ac:dyDescent="0.3">
      <c r="A48" t="str">
        <f>ALL_ILCs!A$22</f>
        <v>P3</v>
      </c>
      <c r="B48" t="str">
        <f>ALL_ILCs!A25</f>
        <v>PE</v>
      </c>
      <c r="C48" t="str">
        <f>ALL_ILCs!E$23</f>
        <v>E</v>
      </c>
      <c r="D48">
        <f>ALL_ILCs!E25</f>
        <v>33</v>
      </c>
    </row>
    <row r="49" spans="1:4" x14ac:dyDescent="0.3">
      <c r="A49" t="str">
        <f>ALL_ILCs!A$22</f>
        <v>P3</v>
      </c>
      <c r="B49" t="str">
        <f>ALL_ILCs!A26</f>
        <v>PS</v>
      </c>
      <c r="C49" t="str">
        <f>ALL_ILCs!E$23</f>
        <v>E</v>
      </c>
      <c r="D49">
        <f>ALL_ILCs!E26</f>
        <v>24</v>
      </c>
    </row>
    <row r="50" spans="1:4" x14ac:dyDescent="0.3">
      <c r="A50" t="str">
        <f>ALL_ILCs!A$22</f>
        <v>P3</v>
      </c>
      <c r="B50" t="str">
        <f>ALL_ILCs!A27</f>
        <v>PP</v>
      </c>
      <c r="C50" t="str">
        <f>ALL_ILCs!E$23</f>
        <v>E</v>
      </c>
      <c r="D50">
        <f>ALL_ILCs!E27</f>
        <v>43</v>
      </c>
    </row>
    <row r="51" spans="1:4" x14ac:dyDescent="0.3">
      <c r="A51" t="str">
        <f>ALL_ILCs!A$22</f>
        <v>P3</v>
      </c>
      <c r="B51" t="str">
        <f>ALL_ILCs!A28</f>
        <v>PET</v>
      </c>
      <c r="C51" t="str">
        <f>ALL_ILCs!E$23</f>
        <v>E</v>
      </c>
      <c r="D51">
        <f>ALL_ILCs!E28</f>
        <v>24</v>
      </c>
    </row>
    <row r="52" spans="1:4" x14ac:dyDescent="0.3">
      <c r="A52" t="str">
        <f>ALL_ILCs!A$88</f>
        <v>S1</v>
      </c>
      <c r="B52" t="str">
        <f>ALL_ILCs!A90</f>
        <v>PA</v>
      </c>
      <c r="C52" t="str">
        <f>ALL_ILCs!B$89</f>
        <v>A</v>
      </c>
      <c r="D52">
        <f>ALL_ILCs!B90</f>
        <v>100</v>
      </c>
    </row>
    <row r="53" spans="1:4" x14ac:dyDescent="0.3">
      <c r="A53" t="str">
        <f>ALL_ILCs!A$88</f>
        <v>S1</v>
      </c>
      <c r="B53" t="str">
        <f>ALL_ILCs!A91</f>
        <v>PE</v>
      </c>
      <c r="C53" t="str">
        <f>ALL_ILCs!B$89</f>
        <v>A</v>
      </c>
      <c r="D53">
        <f>ALL_ILCs!B91</f>
        <v>58</v>
      </c>
    </row>
    <row r="54" spans="1:4" x14ac:dyDescent="0.3">
      <c r="A54" t="str">
        <f>ALL_ILCs!A$88</f>
        <v>S1</v>
      </c>
      <c r="B54" t="str">
        <f>ALL_ILCs!A92</f>
        <v>PS</v>
      </c>
      <c r="C54" t="str">
        <f>ALL_ILCs!B$89</f>
        <v>A</v>
      </c>
      <c r="D54">
        <f>ALL_ILCs!B92</f>
        <v>94</v>
      </c>
    </row>
    <row r="55" spans="1:4" x14ac:dyDescent="0.3">
      <c r="A55" t="str">
        <f>ALL_ILCs!A$88</f>
        <v>S1</v>
      </c>
      <c r="B55" t="str">
        <f>ALL_ILCs!A93</f>
        <v>PP</v>
      </c>
      <c r="C55" t="str">
        <f>ALL_ILCs!B$89</f>
        <v>A</v>
      </c>
      <c r="D55">
        <f>ALL_ILCs!B93</f>
        <v>140</v>
      </c>
    </row>
    <row r="56" spans="1:4" x14ac:dyDescent="0.3">
      <c r="A56" t="str">
        <f>ALL_ILCs!A$88</f>
        <v>S1</v>
      </c>
      <c r="B56" t="str">
        <f>ALL_ILCs!A94</f>
        <v>PET</v>
      </c>
      <c r="C56" t="str">
        <f>ALL_ILCs!B$89</f>
        <v>A</v>
      </c>
      <c r="D56">
        <f>ALL_ILCs!B94</f>
        <v>85</v>
      </c>
    </row>
    <row r="57" spans="1:4" x14ac:dyDescent="0.3">
      <c r="A57" t="str">
        <f>ALL_ILCs!A$88</f>
        <v>S1</v>
      </c>
      <c r="B57" t="str">
        <f>ALL_ILCs!A90</f>
        <v>PA</v>
      </c>
      <c r="C57" t="str">
        <f>ALL_ILCs!C$89</f>
        <v>B</v>
      </c>
      <c r="D57">
        <f>ALL_ILCs!C90</f>
        <v>93</v>
      </c>
    </row>
    <row r="58" spans="1:4" x14ac:dyDescent="0.3">
      <c r="A58" t="str">
        <f>ALL_ILCs!A$88</f>
        <v>S1</v>
      </c>
      <c r="B58" t="str">
        <f>ALL_ILCs!A91</f>
        <v>PE</v>
      </c>
      <c r="C58" t="str">
        <f>ALL_ILCs!C$89</f>
        <v>B</v>
      </c>
      <c r="D58">
        <f>ALL_ILCs!C91</f>
        <v>55</v>
      </c>
    </row>
    <row r="59" spans="1:4" x14ac:dyDescent="0.3">
      <c r="A59" t="str">
        <f>ALL_ILCs!A$88</f>
        <v>S1</v>
      </c>
      <c r="B59" t="str">
        <f>ALL_ILCs!A92</f>
        <v>PS</v>
      </c>
      <c r="C59" t="str">
        <f>ALL_ILCs!C$89</f>
        <v>B</v>
      </c>
      <c r="D59">
        <f>ALL_ILCs!C92</f>
        <v>94</v>
      </c>
    </row>
    <row r="60" spans="1:4" x14ac:dyDescent="0.3">
      <c r="A60" t="str">
        <f>ALL_ILCs!A$88</f>
        <v>S1</v>
      </c>
      <c r="B60" t="str">
        <f>ALL_ILCs!A93</f>
        <v>PP</v>
      </c>
      <c r="C60" t="str">
        <f>ALL_ILCs!C$89</f>
        <v>B</v>
      </c>
      <c r="D60">
        <f>ALL_ILCs!C93</f>
        <v>141</v>
      </c>
    </row>
    <row r="61" spans="1:4" x14ac:dyDescent="0.3">
      <c r="A61" t="str">
        <f>ALL_ILCs!A$88</f>
        <v>S1</v>
      </c>
      <c r="B61" t="str">
        <f>ALL_ILCs!A94</f>
        <v>PET</v>
      </c>
      <c r="C61" t="str">
        <f>ALL_ILCs!C$89</f>
        <v>B</v>
      </c>
      <c r="D61">
        <f>ALL_ILCs!C94</f>
        <v>76</v>
      </c>
    </row>
    <row r="62" spans="1:4" x14ac:dyDescent="0.3">
      <c r="A62" t="str">
        <f>ALL_ILCs!A$88</f>
        <v>S1</v>
      </c>
      <c r="B62" t="str">
        <f>ALL_ILCs!A90</f>
        <v>PA</v>
      </c>
      <c r="C62" t="str">
        <f>ALL_ILCs!D$89</f>
        <v>C</v>
      </c>
      <c r="D62">
        <f>ALL_ILCs!D90</f>
        <v>110</v>
      </c>
    </row>
    <row r="63" spans="1:4" x14ac:dyDescent="0.3">
      <c r="A63" t="str">
        <f>ALL_ILCs!A$88</f>
        <v>S1</v>
      </c>
      <c r="B63" t="str">
        <f>ALL_ILCs!A91</f>
        <v>PE</v>
      </c>
      <c r="C63" t="str">
        <f>ALL_ILCs!D$89</f>
        <v>C</v>
      </c>
      <c r="D63">
        <f>ALL_ILCs!D91</f>
        <v>67</v>
      </c>
    </row>
    <row r="64" spans="1:4" x14ac:dyDescent="0.3">
      <c r="A64" t="str">
        <f>ALL_ILCs!A$88</f>
        <v>S1</v>
      </c>
      <c r="B64" t="str">
        <f>ALL_ILCs!A92</f>
        <v>PS</v>
      </c>
      <c r="C64" t="str">
        <f>ALL_ILCs!D$89</f>
        <v>C</v>
      </c>
      <c r="D64">
        <f>ALL_ILCs!D92</f>
        <v>90</v>
      </c>
    </row>
    <row r="65" spans="1:4" x14ac:dyDescent="0.3">
      <c r="A65" t="str">
        <f>ALL_ILCs!A$88</f>
        <v>S1</v>
      </c>
      <c r="B65" t="str">
        <f>ALL_ILCs!A93</f>
        <v>PP</v>
      </c>
      <c r="C65" t="str">
        <f>ALL_ILCs!D$89</f>
        <v>C</v>
      </c>
      <c r="D65">
        <f>ALL_ILCs!D93</f>
        <v>166</v>
      </c>
    </row>
    <row r="66" spans="1:4" x14ac:dyDescent="0.3">
      <c r="A66" t="str">
        <f>ALL_ILCs!A$88</f>
        <v>S1</v>
      </c>
      <c r="B66" t="str">
        <f>ALL_ILCs!A94</f>
        <v>PET</v>
      </c>
      <c r="C66" t="str">
        <f>ALL_ILCs!D$89</f>
        <v>C</v>
      </c>
      <c r="D66">
        <f>ALL_ILCs!D94</f>
        <v>85</v>
      </c>
    </row>
    <row r="67" spans="1:4" x14ac:dyDescent="0.3">
      <c r="A67" t="str">
        <f>ALL_ILCs!A$88</f>
        <v>S1</v>
      </c>
      <c r="B67" t="str">
        <f>ALL_ILCs!A90</f>
        <v>PA</v>
      </c>
      <c r="C67" t="str">
        <f>ALL_ILCs!E$89</f>
        <v>D</v>
      </c>
      <c r="D67">
        <f>ALL_ILCs!E90</f>
        <v>160</v>
      </c>
    </row>
    <row r="68" spans="1:4" x14ac:dyDescent="0.3">
      <c r="A68" t="str">
        <f>ALL_ILCs!A$88</f>
        <v>S1</v>
      </c>
      <c r="B68" t="str">
        <f>ALL_ILCs!A91</f>
        <v>PE</v>
      </c>
      <c r="C68" t="str">
        <f>ALL_ILCs!E$89</f>
        <v>D</v>
      </c>
      <c r="D68">
        <f>ALL_ILCs!E91</f>
        <v>72</v>
      </c>
    </row>
    <row r="69" spans="1:4" x14ac:dyDescent="0.3">
      <c r="A69" t="str">
        <f>ALL_ILCs!A$88</f>
        <v>S1</v>
      </c>
      <c r="B69" t="str">
        <f>ALL_ILCs!A92</f>
        <v>PS</v>
      </c>
      <c r="C69" t="str">
        <f>ALL_ILCs!E$89</f>
        <v>D</v>
      </c>
      <c r="D69">
        <f>ALL_ILCs!E92</f>
        <v>66</v>
      </c>
    </row>
    <row r="70" spans="1:4" x14ac:dyDescent="0.3">
      <c r="A70" t="str">
        <f>ALL_ILCs!A$88</f>
        <v>S1</v>
      </c>
      <c r="B70" t="str">
        <f>ALL_ILCs!A93</f>
        <v>PP</v>
      </c>
      <c r="C70" t="str">
        <f>ALL_ILCs!E$89</f>
        <v>D</v>
      </c>
      <c r="D70">
        <f>ALL_ILCs!E93</f>
        <v>137</v>
      </c>
    </row>
    <row r="71" spans="1:4" x14ac:dyDescent="0.3">
      <c r="A71" t="str">
        <f>ALL_ILCs!A$88</f>
        <v>S1</v>
      </c>
      <c r="B71" t="str">
        <f>ALL_ILCs!A94</f>
        <v>PET</v>
      </c>
      <c r="C71" t="str">
        <f>ALL_ILCs!E$89</f>
        <v>D</v>
      </c>
      <c r="D71">
        <f>ALL_ILCs!E94</f>
        <v>84</v>
      </c>
    </row>
    <row r="72" spans="1:4" x14ac:dyDescent="0.3">
      <c r="A72" t="str">
        <f>ALL_ILCs!A$88</f>
        <v>S1</v>
      </c>
      <c r="B72" t="str">
        <f>ALL_ILCs!A90</f>
        <v>PA</v>
      </c>
      <c r="C72" t="str">
        <f>ALL_ILCs!F$89</f>
        <v>E</v>
      </c>
      <c r="D72">
        <f>ALL_ILCs!F90</f>
        <v>120</v>
      </c>
    </row>
    <row r="73" spans="1:4" x14ac:dyDescent="0.3">
      <c r="A73" t="str">
        <f>ALL_ILCs!A$88</f>
        <v>S1</v>
      </c>
      <c r="B73" t="str">
        <f>ALL_ILCs!A91</f>
        <v>PE</v>
      </c>
      <c r="C73" t="str">
        <f>ALL_ILCs!F$89</f>
        <v>E</v>
      </c>
      <c r="D73">
        <f>ALL_ILCs!F91</f>
        <v>89</v>
      </c>
    </row>
    <row r="74" spans="1:4" x14ac:dyDescent="0.3">
      <c r="A74" t="str">
        <f>ALL_ILCs!A$88</f>
        <v>S1</v>
      </c>
      <c r="B74" t="str">
        <f>ALL_ILCs!A92</f>
        <v>PS</v>
      </c>
      <c r="C74" t="str">
        <f>ALL_ILCs!F$89</f>
        <v>E</v>
      </c>
      <c r="D74">
        <f>ALL_ILCs!F92</f>
        <v>85</v>
      </c>
    </row>
    <row r="75" spans="1:4" x14ac:dyDescent="0.3">
      <c r="A75" t="str">
        <f>ALL_ILCs!A$88</f>
        <v>S1</v>
      </c>
      <c r="B75" t="str">
        <f>ALL_ILCs!A93</f>
        <v>PP</v>
      </c>
      <c r="C75" t="str">
        <f>ALL_ILCs!F$89</f>
        <v>E</v>
      </c>
      <c r="D75">
        <f>ALL_ILCs!F93</f>
        <v>154</v>
      </c>
    </row>
    <row r="76" spans="1:4" x14ac:dyDescent="0.3">
      <c r="A76" t="str">
        <f>ALL_ILCs!A$88</f>
        <v>S1</v>
      </c>
      <c r="B76" t="str">
        <f>ALL_ILCs!A94</f>
        <v>PET</v>
      </c>
      <c r="C76" t="str">
        <f>ALL_ILCs!F$89</f>
        <v>E</v>
      </c>
      <c r="D76">
        <f>ALL_ILCs!F94</f>
        <v>87</v>
      </c>
    </row>
    <row r="77" spans="1:4" x14ac:dyDescent="0.3">
      <c r="A77" t="str">
        <f>ALL_ILCs!A$88</f>
        <v>S1</v>
      </c>
      <c r="B77" t="str">
        <f>ALL_ILCs!A90</f>
        <v>PA</v>
      </c>
      <c r="C77" t="str">
        <f>ALL_ILCs!G$89</f>
        <v>G</v>
      </c>
      <c r="D77">
        <f>ALL_ILCs!G90</f>
        <v>92</v>
      </c>
    </row>
    <row r="78" spans="1:4" x14ac:dyDescent="0.3">
      <c r="A78" t="str">
        <f>ALL_ILCs!A$88</f>
        <v>S1</v>
      </c>
      <c r="B78" t="str">
        <f>ALL_ILCs!A91</f>
        <v>PE</v>
      </c>
      <c r="C78" t="str">
        <f>ALL_ILCs!G$89</f>
        <v>G</v>
      </c>
      <c r="D78">
        <f>ALL_ILCs!G91</f>
        <v>80</v>
      </c>
    </row>
    <row r="79" spans="1:4" x14ac:dyDescent="0.3">
      <c r="A79" t="str">
        <f>ALL_ILCs!A$88</f>
        <v>S1</v>
      </c>
      <c r="B79" t="str">
        <f>ALL_ILCs!A92</f>
        <v>PS</v>
      </c>
      <c r="C79" t="str">
        <f>ALL_ILCs!G$89</f>
        <v>G</v>
      </c>
      <c r="D79">
        <f>ALL_ILCs!G92</f>
        <v>104</v>
      </c>
    </row>
    <row r="80" spans="1:4" x14ac:dyDescent="0.3">
      <c r="A80" t="str">
        <f>ALL_ILCs!A$88</f>
        <v>S1</v>
      </c>
      <c r="B80" t="str">
        <f>ALL_ILCs!A93</f>
        <v>PP</v>
      </c>
      <c r="C80" t="str">
        <f>ALL_ILCs!G$89</f>
        <v>G</v>
      </c>
      <c r="D80">
        <f>ALL_ILCs!G93</f>
        <v>161</v>
      </c>
    </row>
    <row r="81" spans="1:4" x14ac:dyDescent="0.3">
      <c r="A81" t="str">
        <f>ALL_ILCs!A$88</f>
        <v>S1</v>
      </c>
      <c r="B81" t="str">
        <f>ALL_ILCs!A94</f>
        <v>PET</v>
      </c>
      <c r="C81" t="str">
        <f>ALL_ILCs!G$89</f>
        <v>G</v>
      </c>
      <c r="D81">
        <f>ALL_ILCs!G94</f>
        <v>71</v>
      </c>
    </row>
    <row r="82" spans="1:4" x14ac:dyDescent="0.3">
      <c r="A82" t="str">
        <f>ALL_ILCs!A$211</f>
        <v>S2.1</v>
      </c>
      <c r="B82" t="str">
        <f>ALL_ILCs!A213</f>
        <v>PA</v>
      </c>
      <c r="C82" t="str">
        <f>ALL_ILCs!B$212</f>
        <v>B</v>
      </c>
      <c r="D82">
        <f>ALL_ILCs!B213</f>
        <v>31</v>
      </c>
    </row>
    <row r="83" spans="1:4" x14ac:dyDescent="0.3">
      <c r="A83" t="str">
        <f>ALL_ILCs!A$211</f>
        <v>S2.1</v>
      </c>
      <c r="B83" t="str">
        <f>ALL_ILCs!A214</f>
        <v>PE</v>
      </c>
      <c r="C83" t="str">
        <f>ALL_ILCs!B$212</f>
        <v>B</v>
      </c>
      <c r="D83">
        <f>ALL_ILCs!B214</f>
        <v>81</v>
      </c>
    </row>
    <row r="84" spans="1:4" x14ac:dyDescent="0.3">
      <c r="A84" t="str">
        <f>ALL_ILCs!A$211</f>
        <v>S2.1</v>
      </c>
      <c r="B84" t="str">
        <f>ALL_ILCs!A215</f>
        <v>PS</v>
      </c>
      <c r="C84" t="str">
        <f>ALL_ILCs!B$212</f>
        <v>B</v>
      </c>
      <c r="D84">
        <f>ALL_ILCs!B215</f>
        <v>89</v>
      </c>
    </row>
    <row r="85" spans="1:4" x14ac:dyDescent="0.3">
      <c r="A85" t="str">
        <f>ALL_ILCs!A$211</f>
        <v>S2.1</v>
      </c>
      <c r="B85" t="str">
        <f>ALL_ILCs!A216</f>
        <v>PP</v>
      </c>
      <c r="C85" t="str">
        <f>ALL_ILCs!B$212</f>
        <v>B</v>
      </c>
      <c r="D85">
        <f>ALL_ILCs!B216</f>
        <v>133</v>
      </c>
    </row>
    <row r="86" spans="1:4" x14ac:dyDescent="0.3">
      <c r="A86" t="str">
        <f>ALL_ILCs!A$211</f>
        <v>S2.1</v>
      </c>
      <c r="B86" t="str">
        <f>ALL_ILCs!A217</f>
        <v>PET</v>
      </c>
      <c r="C86" t="str">
        <f>ALL_ILCs!B$212</f>
        <v>B</v>
      </c>
      <c r="D86">
        <f>ALL_ILCs!B217</f>
        <v>65</v>
      </c>
    </row>
    <row r="87" spans="1:4" x14ac:dyDescent="0.3">
      <c r="A87" t="str">
        <f>ALL_ILCs!A$211</f>
        <v>S2.1</v>
      </c>
      <c r="B87" t="str">
        <f>ALL_ILCs!A213</f>
        <v>PA</v>
      </c>
      <c r="C87" t="str">
        <f>ALL_ILCs!C$212</f>
        <v>D</v>
      </c>
      <c r="D87">
        <f>ALL_ILCs!C213</f>
        <v>41</v>
      </c>
    </row>
    <row r="88" spans="1:4" x14ac:dyDescent="0.3">
      <c r="A88" t="str">
        <f>ALL_ILCs!A$211</f>
        <v>S2.1</v>
      </c>
      <c r="B88" t="str">
        <f>ALL_ILCs!A214</f>
        <v>PE</v>
      </c>
      <c r="C88" t="str">
        <f>ALL_ILCs!C$212</f>
        <v>D</v>
      </c>
      <c r="D88">
        <f>ALL_ILCs!C214</f>
        <v>33</v>
      </c>
    </row>
    <row r="89" spans="1:4" x14ac:dyDescent="0.3">
      <c r="A89" t="str">
        <f>ALL_ILCs!A$211</f>
        <v>S2.1</v>
      </c>
      <c r="B89" t="str">
        <f>ALL_ILCs!A215</f>
        <v>PS</v>
      </c>
      <c r="C89" t="str">
        <f>ALL_ILCs!C$212</f>
        <v>D</v>
      </c>
      <c r="D89">
        <f>ALL_ILCs!C215</f>
        <v>48</v>
      </c>
    </row>
    <row r="90" spans="1:4" x14ac:dyDescent="0.3">
      <c r="A90" t="str">
        <f>ALL_ILCs!A$211</f>
        <v>S2.1</v>
      </c>
      <c r="B90" t="str">
        <f>ALL_ILCs!A216</f>
        <v>PP</v>
      </c>
      <c r="C90" t="str">
        <f>ALL_ILCs!C$212</f>
        <v>D</v>
      </c>
      <c r="D90">
        <f>ALL_ILCs!C216</f>
        <v>63</v>
      </c>
    </row>
    <row r="91" spans="1:4" x14ac:dyDescent="0.3">
      <c r="A91" t="str">
        <f>ALL_ILCs!A$211</f>
        <v>S2.1</v>
      </c>
      <c r="B91" t="str">
        <f>ALL_ILCs!A217</f>
        <v>PET</v>
      </c>
      <c r="C91" t="str">
        <f>ALL_ILCs!C$212</f>
        <v>D</v>
      </c>
      <c r="D91">
        <f>ALL_ILCs!C217</f>
        <v>53</v>
      </c>
    </row>
    <row r="92" spans="1:4" x14ac:dyDescent="0.3">
      <c r="A92" t="str">
        <f>ALL_ILCs!A$211</f>
        <v>S2.1</v>
      </c>
      <c r="B92" t="str">
        <f>ALL_ILCs!A213</f>
        <v>PA</v>
      </c>
      <c r="C92" t="str">
        <f>ALL_ILCs!D$212</f>
        <v>E</v>
      </c>
      <c r="D92">
        <f>ALL_ILCs!D213</f>
        <v>24</v>
      </c>
    </row>
    <row r="93" spans="1:4" x14ac:dyDescent="0.3">
      <c r="A93" t="str">
        <f>ALL_ILCs!A$211</f>
        <v>S2.1</v>
      </c>
      <c r="B93" t="str">
        <f>ALL_ILCs!A214</f>
        <v>PE</v>
      </c>
      <c r="C93" t="str">
        <f>ALL_ILCs!D$212</f>
        <v>E</v>
      </c>
      <c r="D93">
        <f>ALL_ILCs!D214</f>
        <v>30</v>
      </c>
    </row>
    <row r="94" spans="1:4" x14ac:dyDescent="0.3">
      <c r="A94" t="str">
        <f>ALL_ILCs!A$211</f>
        <v>S2.1</v>
      </c>
      <c r="B94" t="str">
        <f>ALL_ILCs!A215</f>
        <v>PS</v>
      </c>
      <c r="C94" t="str">
        <f>ALL_ILCs!D$212</f>
        <v>E</v>
      </c>
      <c r="D94">
        <f>ALL_ILCs!D215</f>
        <v>23</v>
      </c>
    </row>
    <row r="95" spans="1:4" x14ac:dyDescent="0.3">
      <c r="A95" t="str">
        <f>ALL_ILCs!A$211</f>
        <v>S2.1</v>
      </c>
      <c r="B95" t="str">
        <f>ALL_ILCs!A216</f>
        <v>PP</v>
      </c>
      <c r="C95" t="str">
        <f>ALL_ILCs!D$212</f>
        <v>E</v>
      </c>
      <c r="D95">
        <f>ALL_ILCs!D216</f>
        <v>50</v>
      </c>
    </row>
    <row r="96" spans="1:4" x14ac:dyDescent="0.3">
      <c r="A96" t="str">
        <f>ALL_ILCs!A$211</f>
        <v>S2.1</v>
      </c>
      <c r="B96" t="str">
        <f>ALL_ILCs!A217</f>
        <v>PET</v>
      </c>
      <c r="C96" t="str">
        <f>ALL_ILCs!D$212</f>
        <v>E</v>
      </c>
      <c r="D96">
        <f>ALL_ILCs!D217</f>
        <v>67</v>
      </c>
    </row>
    <row r="97" spans="1:4" x14ac:dyDescent="0.3">
      <c r="A97" t="str">
        <f>ALL_ILCs!A$211</f>
        <v>S2.1</v>
      </c>
      <c r="B97" t="str">
        <f>ALL_ILCs!A213</f>
        <v>PA</v>
      </c>
      <c r="C97" t="str">
        <f>ALL_ILCs!E$212</f>
        <v>F</v>
      </c>
      <c r="D97">
        <f>ALL_ILCs!E213</f>
        <v>3</v>
      </c>
    </row>
    <row r="98" spans="1:4" x14ac:dyDescent="0.3">
      <c r="A98" t="str">
        <f>ALL_ILCs!A$211</f>
        <v>S2.1</v>
      </c>
      <c r="B98" t="str">
        <f>ALL_ILCs!A214</f>
        <v>PE</v>
      </c>
      <c r="C98" t="str">
        <f>ALL_ILCs!E$212</f>
        <v>F</v>
      </c>
      <c r="D98">
        <f>ALL_ILCs!E214</f>
        <v>12</v>
      </c>
    </row>
    <row r="99" spans="1:4" x14ac:dyDescent="0.3">
      <c r="A99" t="str">
        <f>ALL_ILCs!A$211</f>
        <v>S2.1</v>
      </c>
      <c r="B99" t="str">
        <f>ALL_ILCs!A215</f>
        <v>PS</v>
      </c>
      <c r="C99" t="str">
        <f>ALL_ILCs!E$212</f>
        <v>F</v>
      </c>
      <c r="D99">
        <f>ALL_ILCs!E215</f>
        <v>19</v>
      </c>
    </row>
    <row r="100" spans="1:4" x14ac:dyDescent="0.3">
      <c r="A100" t="str">
        <f>ALL_ILCs!A$211</f>
        <v>S2.1</v>
      </c>
      <c r="B100" t="str">
        <f>ALL_ILCs!A216</f>
        <v>PP</v>
      </c>
      <c r="C100" t="str">
        <f>ALL_ILCs!E$212</f>
        <v>F</v>
      </c>
      <c r="D100">
        <f>ALL_ILCs!E216</f>
        <v>56</v>
      </c>
    </row>
    <row r="101" spans="1:4" x14ac:dyDescent="0.3">
      <c r="A101" t="str">
        <f>ALL_ILCs!A$211</f>
        <v>S2.1</v>
      </c>
      <c r="B101" t="str">
        <f>ALL_ILCs!A217</f>
        <v>PET</v>
      </c>
      <c r="C101" t="str">
        <f>ALL_ILCs!E$212</f>
        <v>F</v>
      </c>
      <c r="D101">
        <f>ALL_ILCs!E217</f>
        <v>24</v>
      </c>
    </row>
    <row r="102" spans="1:4" x14ac:dyDescent="0.3">
      <c r="A102" t="str">
        <f>ALL_ILCs!A$211</f>
        <v>S2.1</v>
      </c>
      <c r="B102" t="str">
        <f>ALL_ILCs!A213</f>
        <v>PA</v>
      </c>
      <c r="C102" t="str">
        <f>ALL_ILCs!F$212</f>
        <v>G</v>
      </c>
      <c r="D102">
        <f>ALL_ILCs!F213</f>
        <v>62</v>
      </c>
    </row>
    <row r="103" spans="1:4" x14ac:dyDescent="0.3">
      <c r="A103" t="str">
        <f>ALL_ILCs!A$211</f>
        <v>S2.1</v>
      </c>
      <c r="B103" t="str">
        <f>ALL_ILCs!A214</f>
        <v>PE</v>
      </c>
      <c r="C103" t="str">
        <f>ALL_ILCs!F$212</f>
        <v>G</v>
      </c>
      <c r="D103">
        <f>ALL_ILCs!F214</f>
        <v>120</v>
      </c>
    </row>
    <row r="104" spans="1:4" x14ac:dyDescent="0.3">
      <c r="A104" t="str">
        <f>ALL_ILCs!A$211</f>
        <v>S2.1</v>
      </c>
      <c r="B104" t="str">
        <f>ALL_ILCs!A215</f>
        <v>PS</v>
      </c>
      <c r="C104" t="str">
        <f>ALL_ILCs!F$212</f>
        <v>G</v>
      </c>
      <c r="D104">
        <f>ALL_ILCs!F215</f>
        <v>134</v>
      </c>
    </row>
    <row r="105" spans="1:4" x14ac:dyDescent="0.3">
      <c r="A105" t="str">
        <f>ALL_ILCs!A$211</f>
        <v>S2.1</v>
      </c>
      <c r="B105" t="str">
        <f>ALL_ILCs!A216</f>
        <v>PP</v>
      </c>
      <c r="C105" t="str">
        <f>ALL_ILCs!F$212</f>
        <v>G</v>
      </c>
      <c r="D105">
        <f>ALL_ILCs!F216</f>
        <v>198</v>
      </c>
    </row>
    <row r="106" spans="1:4" x14ac:dyDescent="0.3">
      <c r="A106" t="str">
        <f>ALL_ILCs!A$211</f>
        <v>S2.1</v>
      </c>
      <c r="B106" t="str">
        <f>ALL_ILCs!A217</f>
        <v>PET</v>
      </c>
      <c r="C106" t="str">
        <f>ALL_ILCs!F$212</f>
        <v>G</v>
      </c>
      <c r="D106">
        <f>ALL_ILCs!F217</f>
        <v>48</v>
      </c>
    </row>
    <row r="107" spans="1:4" x14ac:dyDescent="0.3">
      <c r="A107" t="str">
        <f>ALL_ILCs!A$211</f>
        <v>S2.1</v>
      </c>
      <c r="B107" t="str">
        <f>ALL_ILCs!A213</f>
        <v>PA</v>
      </c>
      <c r="C107" t="str">
        <f>ALL_ILCs!G$212</f>
        <v>H</v>
      </c>
      <c r="D107">
        <f>ALL_ILCs!G213</f>
        <v>13</v>
      </c>
    </row>
    <row r="108" spans="1:4" x14ac:dyDescent="0.3">
      <c r="A108" t="str">
        <f>ALL_ILCs!A$211</f>
        <v>S2.1</v>
      </c>
      <c r="B108" t="str">
        <f>ALL_ILCs!A214</f>
        <v>PE</v>
      </c>
      <c r="C108" t="str">
        <f>ALL_ILCs!G$212</f>
        <v>H</v>
      </c>
      <c r="D108">
        <f>ALL_ILCs!G214</f>
        <v>4</v>
      </c>
    </row>
    <row r="109" spans="1:4" x14ac:dyDescent="0.3">
      <c r="A109" t="str">
        <f>ALL_ILCs!A$211</f>
        <v>S2.1</v>
      </c>
      <c r="B109" t="str">
        <f>ALL_ILCs!A215</f>
        <v>PS</v>
      </c>
      <c r="C109" t="str">
        <f>ALL_ILCs!G$212</f>
        <v>H</v>
      </c>
      <c r="D109">
        <f>ALL_ILCs!G215</f>
        <v>15</v>
      </c>
    </row>
    <row r="110" spans="1:4" x14ac:dyDescent="0.3">
      <c r="A110" t="str">
        <f>ALL_ILCs!A$211</f>
        <v>S2.1</v>
      </c>
      <c r="B110" t="str">
        <f>ALL_ILCs!A216</f>
        <v>PP</v>
      </c>
      <c r="C110" t="str">
        <f>ALL_ILCs!G$212</f>
        <v>H</v>
      </c>
      <c r="D110">
        <f>ALL_ILCs!G216</f>
        <v>6</v>
      </c>
    </row>
    <row r="111" spans="1:4" x14ac:dyDescent="0.3">
      <c r="A111" t="str">
        <f>ALL_ILCs!A$211</f>
        <v>S2.1</v>
      </c>
      <c r="B111" t="str">
        <f>ALL_ILCs!A217</f>
        <v>PET</v>
      </c>
      <c r="C111" t="str">
        <f>ALL_ILCs!G$212</f>
        <v>H</v>
      </c>
      <c r="D111">
        <f>ALL_ILCs!G217</f>
        <v>8</v>
      </c>
    </row>
    <row r="112" spans="1:4" x14ac:dyDescent="0.3">
      <c r="A112" t="str">
        <f>ALL_ILCs!A$211</f>
        <v>S2.1</v>
      </c>
      <c r="B112" t="str">
        <f>ALL_ILCs!A213</f>
        <v>PA</v>
      </c>
      <c r="C112" t="str">
        <f>ALL_ILCs!H$212</f>
        <v>A</v>
      </c>
      <c r="D112">
        <f>ALL_ILCs!H213</f>
        <v>27</v>
      </c>
    </row>
    <row r="113" spans="1:4" x14ac:dyDescent="0.3">
      <c r="A113" t="str">
        <f>ALL_ILCs!A$211</f>
        <v>S2.1</v>
      </c>
      <c r="B113" t="str">
        <f>ALL_ILCs!A214</f>
        <v>PE</v>
      </c>
      <c r="C113" t="str">
        <f>ALL_ILCs!H$212</f>
        <v>A</v>
      </c>
      <c r="D113">
        <f>ALL_ILCs!H214</f>
        <v>86</v>
      </c>
    </row>
    <row r="114" spans="1:4" x14ac:dyDescent="0.3">
      <c r="A114" t="str">
        <f>ALL_ILCs!A$211</f>
        <v>S2.1</v>
      </c>
      <c r="B114" t="str">
        <f>ALL_ILCs!A215</f>
        <v>PS</v>
      </c>
      <c r="C114" t="str">
        <f>ALL_ILCs!H$212</f>
        <v>A</v>
      </c>
      <c r="D114">
        <f>ALL_ILCs!H215</f>
        <v>83</v>
      </c>
    </row>
    <row r="115" spans="1:4" x14ac:dyDescent="0.3">
      <c r="A115" t="str">
        <f>ALL_ILCs!A$211</f>
        <v>S2.1</v>
      </c>
      <c r="B115" t="str">
        <f>ALL_ILCs!A216</f>
        <v>PP</v>
      </c>
      <c r="C115" t="str">
        <f>ALL_ILCs!H$212</f>
        <v>A</v>
      </c>
      <c r="D115">
        <f>ALL_ILCs!H216</f>
        <v>104</v>
      </c>
    </row>
    <row r="116" spans="1:4" x14ac:dyDescent="0.3">
      <c r="A116" t="str">
        <f>ALL_ILCs!A$211</f>
        <v>S2.1</v>
      </c>
      <c r="B116" t="str">
        <f>ALL_ILCs!A217</f>
        <v>PET</v>
      </c>
      <c r="C116" t="str">
        <f>ALL_ILCs!H$212</f>
        <v>A</v>
      </c>
      <c r="D116">
        <f>ALL_ILCs!H217</f>
        <v>66</v>
      </c>
    </row>
    <row r="117" spans="1:4" x14ac:dyDescent="0.3">
      <c r="A117" t="str">
        <f>ALL_ILCs!A$233</f>
        <v>S2.2</v>
      </c>
      <c r="B117" t="str">
        <f>ALL_ILCs!A235</f>
        <v>PA</v>
      </c>
      <c r="C117" t="str">
        <f>ALL_ILCs!B$234</f>
        <v>B</v>
      </c>
      <c r="D117">
        <f>ALL_ILCs!B235</f>
        <v>39</v>
      </c>
    </row>
    <row r="118" spans="1:4" x14ac:dyDescent="0.3">
      <c r="A118" t="str">
        <f>ALL_ILCs!A$233</f>
        <v>S2.2</v>
      </c>
      <c r="B118" t="str">
        <f>ALL_ILCs!A236</f>
        <v>PE</v>
      </c>
      <c r="C118" t="str">
        <f>ALL_ILCs!B$234</f>
        <v>B</v>
      </c>
      <c r="D118">
        <f>ALL_ILCs!B236</f>
        <v>48</v>
      </c>
    </row>
    <row r="119" spans="1:4" x14ac:dyDescent="0.3">
      <c r="A119" t="str">
        <f>ALL_ILCs!A$233</f>
        <v>S2.2</v>
      </c>
      <c r="B119" t="str">
        <f>ALL_ILCs!A237</f>
        <v>PS</v>
      </c>
      <c r="C119" t="str">
        <f>ALL_ILCs!B$234</f>
        <v>B</v>
      </c>
      <c r="D119">
        <f>ALL_ILCs!B237</f>
        <v>62</v>
      </c>
    </row>
    <row r="120" spans="1:4" x14ac:dyDescent="0.3">
      <c r="A120" t="str">
        <f>ALL_ILCs!A$233</f>
        <v>S2.2</v>
      </c>
      <c r="B120" t="str">
        <f>ALL_ILCs!A238</f>
        <v>PP</v>
      </c>
      <c r="C120" t="str">
        <f>ALL_ILCs!B$234</f>
        <v>B</v>
      </c>
      <c r="D120">
        <f>ALL_ILCs!B238</f>
        <v>99</v>
      </c>
    </row>
    <row r="121" spans="1:4" x14ac:dyDescent="0.3">
      <c r="A121" t="str">
        <f>ALL_ILCs!A$233</f>
        <v>S2.2</v>
      </c>
      <c r="B121" t="str">
        <f>ALL_ILCs!A239</f>
        <v>PET</v>
      </c>
      <c r="C121" t="str">
        <f>ALL_ILCs!B$234</f>
        <v>B</v>
      </c>
      <c r="D121">
        <f>ALL_ILCs!B239</f>
        <v>35</v>
      </c>
    </row>
    <row r="122" spans="1:4" x14ac:dyDescent="0.3">
      <c r="A122" t="str">
        <f>ALL_ILCs!A$233</f>
        <v>S2.2</v>
      </c>
      <c r="B122" t="str">
        <f>ALL_ILCs!A235</f>
        <v>PA</v>
      </c>
      <c r="C122" t="str">
        <f>ALL_ILCs!C$234</f>
        <v>D</v>
      </c>
      <c r="D122">
        <f>ALL_ILCs!C235</f>
        <v>6</v>
      </c>
    </row>
    <row r="123" spans="1:4" x14ac:dyDescent="0.3">
      <c r="A123" t="str">
        <f>ALL_ILCs!A$233</f>
        <v>S2.2</v>
      </c>
      <c r="B123" t="str">
        <f>ALL_ILCs!A236</f>
        <v>PE</v>
      </c>
      <c r="C123" t="str">
        <f>ALL_ILCs!C$234</f>
        <v>D</v>
      </c>
      <c r="D123">
        <f>ALL_ILCs!C236</f>
        <v>9</v>
      </c>
    </row>
    <row r="124" spans="1:4" x14ac:dyDescent="0.3">
      <c r="A124" t="str">
        <f>ALL_ILCs!A$233</f>
        <v>S2.2</v>
      </c>
      <c r="B124" t="str">
        <f>ALL_ILCs!A237</f>
        <v>PS</v>
      </c>
      <c r="C124" t="str">
        <f>ALL_ILCs!C$234</f>
        <v>D</v>
      </c>
      <c r="D124">
        <f>ALL_ILCs!C237</f>
        <v>9</v>
      </c>
    </row>
    <row r="125" spans="1:4" x14ac:dyDescent="0.3">
      <c r="A125" t="str">
        <f>ALL_ILCs!A$233</f>
        <v>S2.2</v>
      </c>
      <c r="B125" t="str">
        <f>ALL_ILCs!A238</f>
        <v>PP</v>
      </c>
      <c r="C125" t="str">
        <f>ALL_ILCs!C$234</f>
        <v>D</v>
      </c>
      <c r="D125">
        <f>ALL_ILCs!C238</f>
        <v>16</v>
      </c>
    </row>
    <row r="126" spans="1:4" x14ac:dyDescent="0.3">
      <c r="A126" t="str">
        <f>ALL_ILCs!A$233</f>
        <v>S2.2</v>
      </c>
      <c r="B126" t="str">
        <f>ALL_ILCs!A239</f>
        <v>PET</v>
      </c>
      <c r="C126" t="str">
        <f>ALL_ILCs!C$234</f>
        <v>D</v>
      </c>
      <c r="D126">
        <f>ALL_ILCs!C239</f>
        <v>26</v>
      </c>
    </row>
    <row r="127" spans="1:4" x14ac:dyDescent="0.3">
      <c r="A127" t="str">
        <f>ALL_ILCs!A$233</f>
        <v>S2.2</v>
      </c>
      <c r="B127" t="str">
        <f>ALL_ILCs!A235</f>
        <v>PA</v>
      </c>
      <c r="C127" t="str">
        <f>ALL_ILCs!D$234</f>
        <v>E</v>
      </c>
      <c r="D127">
        <f>ALL_ILCs!D235</f>
        <v>1</v>
      </c>
    </row>
    <row r="128" spans="1:4" x14ac:dyDescent="0.3">
      <c r="A128" t="str">
        <f>ALL_ILCs!A$233</f>
        <v>S2.2</v>
      </c>
      <c r="B128" t="str">
        <f>ALL_ILCs!A236</f>
        <v>PE</v>
      </c>
      <c r="C128" t="str">
        <f>ALL_ILCs!D$234</f>
        <v>E</v>
      </c>
      <c r="D128">
        <f>ALL_ILCs!D236</f>
        <v>1</v>
      </c>
    </row>
    <row r="129" spans="1:4" x14ac:dyDescent="0.3">
      <c r="A129" t="str">
        <f>ALL_ILCs!A$233</f>
        <v>S2.2</v>
      </c>
      <c r="B129" t="str">
        <f>ALL_ILCs!A237</f>
        <v>PS</v>
      </c>
      <c r="C129" t="str">
        <f>ALL_ILCs!D$234</f>
        <v>E</v>
      </c>
      <c r="D129">
        <f>ALL_ILCs!D237</f>
        <v>1</v>
      </c>
    </row>
    <row r="130" spans="1:4" x14ac:dyDescent="0.3">
      <c r="A130" t="str">
        <f>ALL_ILCs!A$233</f>
        <v>S2.2</v>
      </c>
      <c r="B130" t="str">
        <f>ALL_ILCs!A238</f>
        <v>PP</v>
      </c>
      <c r="C130" t="str">
        <f>ALL_ILCs!D$234</f>
        <v>E</v>
      </c>
      <c r="D130">
        <f>ALL_ILCs!D238</f>
        <v>5</v>
      </c>
    </row>
    <row r="131" spans="1:4" x14ac:dyDescent="0.3">
      <c r="A131" t="str">
        <f>ALL_ILCs!A$233</f>
        <v>S2.2</v>
      </c>
      <c r="B131" t="str">
        <f>ALL_ILCs!A239</f>
        <v>PET</v>
      </c>
      <c r="C131" t="str">
        <f>ALL_ILCs!D$234</f>
        <v>E</v>
      </c>
      <c r="D131">
        <f>ALL_ILCs!D239</f>
        <v>16</v>
      </c>
    </row>
    <row r="132" spans="1:4" x14ac:dyDescent="0.3">
      <c r="A132" t="str">
        <f>ALL_ILCs!A$233</f>
        <v>S2.2</v>
      </c>
      <c r="B132" t="str">
        <f>ALL_ILCs!A235</f>
        <v>PA</v>
      </c>
      <c r="C132" t="str">
        <f>ALL_ILCs!E$234</f>
        <v>F</v>
      </c>
      <c r="D132">
        <f>ALL_ILCs!E235</f>
        <v>16</v>
      </c>
    </row>
    <row r="133" spans="1:4" x14ac:dyDescent="0.3">
      <c r="A133" t="str">
        <f>ALL_ILCs!A$233</f>
        <v>S2.2</v>
      </c>
      <c r="B133" t="str">
        <f>ALL_ILCs!A236</f>
        <v>PE</v>
      </c>
      <c r="C133" t="str">
        <f>ALL_ILCs!E$234</f>
        <v>F</v>
      </c>
      <c r="D133">
        <f>ALL_ILCs!E236</f>
        <v>9</v>
      </c>
    </row>
    <row r="134" spans="1:4" x14ac:dyDescent="0.3">
      <c r="A134" t="str">
        <f>ALL_ILCs!A$233</f>
        <v>S2.2</v>
      </c>
      <c r="B134" t="str">
        <f>ALL_ILCs!A237</f>
        <v>PS</v>
      </c>
      <c r="C134" t="str">
        <f>ALL_ILCs!E$234</f>
        <v>F</v>
      </c>
      <c r="D134">
        <f>ALL_ILCs!E237</f>
        <v>12</v>
      </c>
    </row>
    <row r="135" spans="1:4" x14ac:dyDescent="0.3">
      <c r="A135" t="str">
        <f>ALL_ILCs!A$233</f>
        <v>S2.2</v>
      </c>
      <c r="B135" t="str">
        <f>ALL_ILCs!A238</f>
        <v>PP</v>
      </c>
      <c r="C135" t="str">
        <f>ALL_ILCs!E$234</f>
        <v>F</v>
      </c>
      <c r="D135">
        <f>ALL_ILCs!E238</f>
        <v>33</v>
      </c>
    </row>
    <row r="136" spans="1:4" x14ac:dyDescent="0.3">
      <c r="A136" t="str">
        <f>ALL_ILCs!A$233</f>
        <v>S2.2</v>
      </c>
      <c r="B136" t="str">
        <f>ALL_ILCs!A239</f>
        <v>PET</v>
      </c>
      <c r="C136" t="str">
        <f>ALL_ILCs!E$234</f>
        <v>F</v>
      </c>
      <c r="D136">
        <f>ALL_ILCs!E239</f>
        <v>13</v>
      </c>
    </row>
    <row r="137" spans="1:4" x14ac:dyDescent="0.3">
      <c r="A137" t="str">
        <f>ALL_ILCs!A$233</f>
        <v>S2.2</v>
      </c>
      <c r="B137" t="str">
        <f>ALL_ILCs!A235</f>
        <v>PA</v>
      </c>
      <c r="C137" t="str">
        <f>ALL_ILCs!F$234</f>
        <v>G</v>
      </c>
      <c r="D137">
        <f>ALL_ILCs!F235</f>
        <v>52</v>
      </c>
    </row>
    <row r="138" spans="1:4" x14ac:dyDescent="0.3">
      <c r="A138" t="str">
        <f>ALL_ILCs!A$233</f>
        <v>S2.2</v>
      </c>
      <c r="B138" t="str">
        <f>ALL_ILCs!A236</f>
        <v>PE</v>
      </c>
      <c r="C138" t="str">
        <f>ALL_ILCs!F$234</f>
        <v>G</v>
      </c>
      <c r="D138">
        <f>ALL_ILCs!F236</f>
        <v>86</v>
      </c>
    </row>
    <row r="139" spans="1:4" x14ac:dyDescent="0.3">
      <c r="A139" t="str">
        <f>ALL_ILCs!A$233</f>
        <v>S2.2</v>
      </c>
      <c r="B139" t="str">
        <f>ALL_ILCs!A237</f>
        <v>PS</v>
      </c>
      <c r="C139" t="str">
        <f>ALL_ILCs!F$234</f>
        <v>G</v>
      </c>
      <c r="D139">
        <f>ALL_ILCs!F237</f>
        <v>103</v>
      </c>
    </row>
    <row r="140" spans="1:4" x14ac:dyDescent="0.3">
      <c r="A140" t="str">
        <f>ALL_ILCs!A$233</f>
        <v>S2.2</v>
      </c>
      <c r="B140" t="str">
        <f>ALL_ILCs!A238</f>
        <v>PP</v>
      </c>
      <c r="C140" t="str">
        <f>ALL_ILCs!F$234</f>
        <v>G</v>
      </c>
      <c r="D140">
        <f>ALL_ILCs!F238</f>
        <v>136</v>
      </c>
    </row>
    <row r="141" spans="1:4" x14ac:dyDescent="0.3">
      <c r="A141" t="str">
        <f>ALL_ILCs!A$233</f>
        <v>S2.2</v>
      </c>
      <c r="B141" t="str">
        <f>ALL_ILCs!A239</f>
        <v>PET</v>
      </c>
      <c r="C141" t="str">
        <f>ALL_ILCs!F$234</f>
        <v>G</v>
      </c>
      <c r="D141">
        <f>ALL_ILCs!F239</f>
        <v>28</v>
      </c>
    </row>
    <row r="142" spans="1:4" x14ac:dyDescent="0.3">
      <c r="A142" t="str">
        <f>ALL_ILCs!A$233</f>
        <v>S2.2</v>
      </c>
      <c r="B142" t="str">
        <f>ALL_ILCs!A235</f>
        <v>PA</v>
      </c>
      <c r="C142" t="str">
        <f>ALL_ILCs!G$234</f>
        <v>H</v>
      </c>
      <c r="D142">
        <f>ALL_ILCs!G235</f>
        <v>26</v>
      </c>
    </row>
    <row r="143" spans="1:4" x14ac:dyDescent="0.3">
      <c r="A143" t="str">
        <f>ALL_ILCs!A$233</f>
        <v>S2.2</v>
      </c>
      <c r="B143" t="str">
        <f>ALL_ILCs!A236</f>
        <v>PE</v>
      </c>
      <c r="C143" t="str">
        <f>ALL_ILCs!G$234</f>
        <v>H</v>
      </c>
      <c r="D143">
        <f>ALL_ILCs!G236</f>
        <v>5</v>
      </c>
    </row>
    <row r="144" spans="1:4" x14ac:dyDescent="0.3">
      <c r="A144" t="str">
        <f>ALL_ILCs!A$233</f>
        <v>S2.2</v>
      </c>
      <c r="B144" t="str">
        <f>ALL_ILCs!A237</f>
        <v>PS</v>
      </c>
      <c r="C144" t="str">
        <f>ALL_ILCs!G$234</f>
        <v>H</v>
      </c>
      <c r="D144">
        <f>ALL_ILCs!G237</f>
        <v>15</v>
      </c>
    </row>
    <row r="145" spans="1:4" x14ac:dyDescent="0.3">
      <c r="A145" t="str">
        <f>ALL_ILCs!A$233</f>
        <v>S2.2</v>
      </c>
      <c r="B145" t="str">
        <f>ALL_ILCs!A238</f>
        <v>PP</v>
      </c>
      <c r="C145" t="str">
        <f>ALL_ILCs!G$234</f>
        <v>H</v>
      </c>
      <c r="D145">
        <f>ALL_ILCs!G238</f>
        <v>3</v>
      </c>
    </row>
    <row r="146" spans="1:4" x14ac:dyDescent="0.3">
      <c r="A146" t="str">
        <f>ALL_ILCs!A$233</f>
        <v>S2.2</v>
      </c>
      <c r="B146" t="str">
        <f>ALL_ILCs!A239</f>
        <v>PET</v>
      </c>
      <c r="C146" t="str">
        <f>ALL_ILCs!G$234</f>
        <v>H</v>
      </c>
      <c r="D146">
        <f>ALL_ILCs!G239</f>
        <v>6</v>
      </c>
    </row>
    <row r="147" spans="1:4" x14ac:dyDescent="0.3">
      <c r="A147" t="str">
        <f>ALL_ILCs!A$233</f>
        <v>S2.2</v>
      </c>
      <c r="B147" t="str">
        <f>ALL_ILCs!A235</f>
        <v>PA</v>
      </c>
      <c r="C147" t="str">
        <f>ALL_ILCs!H$234</f>
        <v>A</v>
      </c>
      <c r="D147">
        <f>ALL_ILCs!H235</f>
        <v>43</v>
      </c>
    </row>
    <row r="148" spans="1:4" x14ac:dyDescent="0.3">
      <c r="A148" t="str">
        <f>ALL_ILCs!A$233</f>
        <v>S2.2</v>
      </c>
      <c r="B148" t="str">
        <f>ALL_ILCs!A236</f>
        <v>PE</v>
      </c>
      <c r="C148" t="str">
        <f>ALL_ILCs!H$234</f>
        <v>A</v>
      </c>
      <c r="D148">
        <f>ALL_ILCs!H236</f>
        <v>74</v>
      </c>
    </row>
    <row r="149" spans="1:4" x14ac:dyDescent="0.3">
      <c r="A149" t="str">
        <f>ALL_ILCs!A$233</f>
        <v>S2.2</v>
      </c>
      <c r="B149" t="str">
        <f>ALL_ILCs!A237</f>
        <v>PS</v>
      </c>
      <c r="C149" t="str">
        <f>ALL_ILCs!H$234</f>
        <v>A</v>
      </c>
      <c r="D149">
        <f>ALL_ILCs!H237</f>
        <v>83</v>
      </c>
    </row>
    <row r="150" spans="1:4" x14ac:dyDescent="0.3">
      <c r="A150" t="str">
        <f>ALL_ILCs!A$233</f>
        <v>S2.2</v>
      </c>
      <c r="B150" t="str">
        <f>ALL_ILCs!A238</f>
        <v>PP</v>
      </c>
      <c r="C150" t="str">
        <f>ALL_ILCs!H$234</f>
        <v>A</v>
      </c>
      <c r="D150">
        <f>ALL_ILCs!H238</f>
        <v>119</v>
      </c>
    </row>
    <row r="151" spans="1:4" x14ac:dyDescent="0.3">
      <c r="A151" t="str">
        <f>ALL_ILCs!A$233</f>
        <v>S2.2</v>
      </c>
      <c r="B151" t="str">
        <f>ALL_ILCs!A239</f>
        <v>PET</v>
      </c>
      <c r="C151" t="str">
        <f>ALL_ILCs!H$234</f>
        <v>A</v>
      </c>
      <c r="D151">
        <f>ALL_ILCs!H239</f>
        <v>54</v>
      </c>
    </row>
    <row r="152" spans="1:4" x14ac:dyDescent="0.3">
      <c r="A152" t="str">
        <f>ALL_ILCs!A$255</f>
        <v>S2.3</v>
      </c>
      <c r="B152" t="str">
        <f>ALL_ILCs!A257</f>
        <v>PA</v>
      </c>
      <c r="C152" t="str">
        <f>ALL_ILCs!B$256</f>
        <v>B</v>
      </c>
      <c r="D152">
        <f>ALL_ILCs!B257</f>
        <v>20</v>
      </c>
    </row>
    <row r="153" spans="1:4" x14ac:dyDescent="0.3">
      <c r="A153" t="str">
        <f>ALL_ILCs!A$255</f>
        <v>S2.3</v>
      </c>
      <c r="B153" t="str">
        <f>ALL_ILCs!A258</f>
        <v>PE</v>
      </c>
      <c r="C153" t="str">
        <f>ALL_ILCs!B$256</f>
        <v>B</v>
      </c>
      <c r="D153">
        <f>ALL_ILCs!B258</f>
        <v>30</v>
      </c>
    </row>
    <row r="154" spans="1:4" x14ac:dyDescent="0.3">
      <c r="A154" t="str">
        <f>ALL_ILCs!A$255</f>
        <v>S2.3</v>
      </c>
      <c r="B154" t="str">
        <f>ALL_ILCs!A259</f>
        <v>PS</v>
      </c>
      <c r="C154" t="str">
        <f>ALL_ILCs!B$256</f>
        <v>B</v>
      </c>
      <c r="D154">
        <f>ALL_ILCs!B259</f>
        <v>46</v>
      </c>
    </row>
    <row r="155" spans="1:4" x14ac:dyDescent="0.3">
      <c r="A155" t="str">
        <f>ALL_ILCs!A$255</f>
        <v>S2.3</v>
      </c>
      <c r="B155" t="str">
        <f>ALL_ILCs!A260</f>
        <v>PP</v>
      </c>
      <c r="C155" t="str">
        <f>ALL_ILCs!B$256</f>
        <v>B</v>
      </c>
      <c r="D155">
        <f>ALL_ILCs!B260</f>
        <v>52</v>
      </c>
    </row>
    <row r="156" spans="1:4" x14ac:dyDescent="0.3">
      <c r="A156" t="str">
        <f>ALL_ILCs!A$255</f>
        <v>S2.3</v>
      </c>
      <c r="B156" t="str">
        <f>ALL_ILCs!A261</f>
        <v>PET</v>
      </c>
      <c r="C156" t="str">
        <f>ALL_ILCs!B$256</f>
        <v>B</v>
      </c>
      <c r="D156">
        <f>ALL_ILCs!B261</f>
        <v>28</v>
      </c>
    </row>
    <row r="157" spans="1:4" x14ac:dyDescent="0.3">
      <c r="A157" t="str">
        <f>ALL_ILCs!A$255</f>
        <v>S2.3</v>
      </c>
      <c r="B157" t="str">
        <f>ALL_ILCs!A257</f>
        <v>PA</v>
      </c>
      <c r="C157" t="str">
        <f>ALL_ILCs!C$256</f>
        <v>D</v>
      </c>
      <c r="D157">
        <f>ALL_ILCs!C257</f>
        <v>4</v>
      </c>
    </row>
    <row r="158" spans="1:4" x14ac:dyDescent="0.3">
      <c r="A158" t="str">
        <f>ALL_ILCs!A$255</f>
        <v>S2.3</v>
      </c>
      <c r="B158" t="str">
        <f>ALL_ILCs!A258</f>
        <v>PE</v>
      </c>
      <c r="C158" t="str">
        <f>ALL_ILCs!C$256</f>
        <v>D</v>
      </c>
      <c r="D158">
        <f>ALL_ILCs!C258</f>
        <v>8</v>
      </c>
    </row>
    <row r="159" spans="1:4" x14ac:dyDescent="0.3">
      <c r="A159" t="str">
        <f>ALL_ILCs!A$255</f>
        <v>S2.3</v>
      </c>
      <c r="B159" t="str">
        <f>ALL_ILCs!A259</f>
        <v>PS</v>
      </c>
      <c r="C159" t="str">
        <f>ALL_ILCs!C$256</f>
        <v>D</v>
      </c>
      <c r="D159">
        <f>ALL_ILCs!C259</f>
        <v>4</v>
      </c>
    </row>
    <row r="160" spans="1:4" x14ac:dyDescent="0.3">
      <c r="A160" t="str">
        <f>ALL_ILCs!A$255</f>
        <v>S2.3</v>
      </c>
      <c r="B160" t="str">
        <f>ALL_ILCs!A260</f>
        <v>PP</v>
      </c>
      <c r="C160" t="str">
        <f>ALL_ILCs!C$256</f>
        <v>D</v>
      </c>
      <c r="D160">
        <f>ALL_ILCs!C260</f>
        <v>22</v>
      </c>
    </row>
    <row r="161" spans="1:4" x14ac:dyDescent="0.3">
      <c r="A161" t="str">
        <f>ALL_ILCs!A$255</f>
        <v>S2.3</v>
      </c>
      <c r="B161" t="str">
        <f>ALL_ILCs!A261</f>
        <v>PET</v>
      </c>
      <c r="C161" t="str">
        <f>ALL_ILCs!C$256</f>
        <v>D</v>
      </c>
      <c r="D161">
        <f>ALL_ILCs!C261</f>
        <v>21</v>
      </c>
    </row>
    <row r="162" spans="1:4" x14ac:dyDescent="0.3">
      <c r="A162" t="str">
        <f>ALL_ILCs!A$255</f>
        <v>S2.3</v>
      </c>
      <c r="B162" t="str">
        <f>ALL_ILCs!A257</f>
        <v>PA</v>
      </c>
      <c r="C162" t="str">
        <f>ALL_ILCs!D$256</f>
        <v>E</v>
      </c>
      <c r="D162">
        <f>ALL_ILCs!D257</f>
        <v>10</v>
      </c>
    </row>
    <row r="163" spans="1:4" x14ac:dyDescent="0.3">
      <c r="A163" t="str">
        <f>ALL_ILCs!A$255</f>
        <v>S2.3</v>
      </c>
      <c r="B163" t="str">
        <f>ALL_ILCs!A258</f>
        <v>PE</v>
      </c>
      <c r="C163" t="str">
        <f>ALL_ILCs!D$256</f>
        <v>E</v>
      </c>
      <c r="D163">
        <f>ALL_ILCs!D258</f>
        <v>21</v>
      </c>
    </row>
    <row r="164" spans="1:4" x14ac:dyDescent="0.3">
      <c r="A164" t="str">
        <f>ALL_ILCs!A$255</f>
        <v>S2.3</v>
      </c>
      <c r="B164" t="str">
        <f>ALL_ILCs!A259</f>
        <v>PS</v>
      </c>
      <c r="C164" t="str">
        <f>ALL_ILCs!D$256</f>
        <v>E</v>
      </c>
      <c r="D164">
        <f>ALL_ILCs!D259</f>
        <v>5</v>
      </c>
    </row>
    <row r="165" spans="1:4" x14ac:dyDescent="0.3">
      <c r="A165" t="str">
        <f>ALL_ILCs!A$255</f>
        <v>S2.3</v>
      </c>
      <c r="B165" t="str">
        <f>ALL_ILCs!A260</f>
        <v>PP</v>
      </c>
      <c r="C165" t="str">
        <f>ALL_ILCs!D$256</f>
        <v>E</v>
      </c>
      <c r="D165">
        <f>ALL_ILCs!D260</f>
        <v>26</v>
      </c>
    </row>
    <row r="166" spans="1:4" x14ac:dyDescent="0.3">
      <c r="A166" t="str">
        <f>ALL_ILCs!A$255</f>
        <v>S2.3</v>
      </c>
      <c r="B166" t="str">
        <f>ALL_ILCs!A261</f>
        <v>PET</v>
      </c>
      <c r="C166" t="str">
        <f>ALL_ILCs!D$256</f>
        <v>E</v>
      </c>
      <c r="D166">
        <f>ALL_ILCs!D261</f>
        <v>31</v>
      </c>
    </row>
    <row r="167" spans="1:4" x14ac:dyDescent="0.3">
      <c r="A167" t="str">
        <f>ALL_ILCs!A$255</f>
        <v>S2.3</v>
      </c>
      <c r="B167" t="str">
        <f>ALL_ILCs!A257</f>
        <v>PA</v>
      </c>
      <c r="C167" t="str">
        <f>ALL_ILCs!E$256</f>
        <v>F</v>
      </c>
      <c r="D167">
        <f>ALL_ILCs!E257</f>
        <v>6</v>
      </c>
    </row>
    <row r="168" spans="1:4" x14ac:dyDescent="0.3">
      <c r="A168" t="str">
        <f>ALL_ILCs!A$255</f>
        <v>S2.3</v>
      </c>
      <c r="B168" t="str">
        <f>ALL_ILCs!A258</f>
        <v>PE</v>
      </c>
      <c r="C168" t="str">
        <f>ALL_ILCs!E$256</f>
        <v>F</v>
      </c>
      <c r="D168">
        <f>ALL_ILCs!E258</f>
        <v>4</v>
      </c>
    </row>
    <row r="169" spans="1:4" x14ac:dyDescent="0.3">
      <c r="A169" t="str">
        <f>ALL_ILCs!A$255</f>
        <v>S2.3</v>
      </c>
      <c r="B169" t="str">
        <f>ALL_ILCs!A259</f>
        <v>PS</v>
      </c>
      <c r="C169" t="str">
        <f>ALL_ILCs!E$256</f>
        <v>F</v>
      </c>
      <c r="D169">
        <f>ALL_ILCs!E259</f>
        <v>3</v>
      </c>
    </row>
    <row r="170" spans="1:4" x14ac:dyDescent="0.3">
      <c r="A170" t="str">
        <f>ALL_ILCs!A$255</f>
        <v>S2.3</v>
      </c>
      <c r="B170" t="str">
        <f>ALL_ILCs!A260</f>
        <v>PP</v>
      </c>
      <c r="C170" t="str">
        <f>ALL_ILCs!E$256</f>
        <v>F</v>
      </c>
      <c r="D170">
        <f>ALL_ILCs!E260</f>
        <v>15</v>
      </c>
    </row>
    <row r="171" spans="1:4" x14ac:dyDescent="0.3">
      <c r="A171" t="str">
        <f>ALL_ILCs!A$255</f>
        <v>S2.3</v>
      </c>
      <c r="B171" t="str">
        <f>ALL_ILCs!A261</f>
        <v>PET</v>
      </c>
      <c r="C171" t="str">
        <f>ALL_ILCs!E$256</f>
        <v>F</v>
      </c>
      <c r="D171">
        <f>ALL_ILCs!E261</f>
        <v>12</v>
      </c>
    </row>
    <row r="172" spans="1:4" x14ac:dyDescent="0.3">
      <c r="A172" t="str">
        <f>ALL_ILCs!A$255</f>
        <v>S2.3</v>
      </c>
      <c r="B172" t="str">
        <f>ALL_ILCs!A257</f>
        <v>PA</v>
      </c>
      <c r="C172" t="str">
        <f>ALL_ILCs!F$256</f>
        <v>G</v>
      </c>
      <c r="D172">
        <f>ALL_ILCs!F257</f>
        <v>38</v>
      </c>
    </row>
    <row r="173" spans="1:4" x14ac:dyDescent="0.3">
      <c r="A173" t="str">
        <f>ALL_ILCs!A$255</f>
        <v>S2.3</v>
      </c>
      <c r="B173" t="str">
        <f>ALL_ILCs!A258</f>
        <v>PE</v>
      </c>
      <c r="C173" t="str">
        <f>ALL_ILCs!F$256</f>
        <v>G</v>
      </c>
      <c r="D173">
        <f>ALL_ILCs!F258</f>
        <v>69</v>
      </c>
    </row>
    <row r="174" spans="1:4" x14ac:dyDescent="0.3">
      <c r="A174" t="str">
        <f>ALL_ILCs!A$255</f>
        <v>S2.3</v>
      </c>
      <c r="B174" t="str">
        <f>ALL_ILCs!A259</f>
        <v>PS</v>
      </c>
      <c r="C174" t="str">
        <f>ALL_ILCs!F$256</f>
        <v>G</v>
      </c>
      <c r="D174">
        <f>ALL_ILCs!F259</f>
        <v>83</v>
      </c>
    </row>
    <row r="175" spans="1:4" x14ac:dyDescent="0.3">
      <c r="A175" t="str">
        <f>ALL_ILCs!A$255</f>
        <v>S2.3</v>
      </c>
      <c r="B175" t="str">
        <f>ALL_ILCs!A260</f>
        <v>PP</v>
      </c>
      <c r="C175" t="str">
        <f>ALL_ILCs!F$256</f>
        <v>G</v>
      </c>
      <c r="D175">
        <f>ALL_ILCs!F260</f>
        <v>114</v>
      </c>
    </row>
    <row r="176" spans="1:4" x14ac:dyDescent="0.3">
      <c r="A176" t="str">
        <f>ALL_ILCs!A$255</f>
        <v>S2.3</v>
      </c>
      <c r="B176" t="str">
        <f>ALL_ILCs!A261</f>
        <v>PET</v>
      </c>
      <c r="C176" t="str">
        <f>ALL_ILCs!F$256</f>
        <v>G</v>
      </c>
      <c r="D176">
        <f>ALL_ILCs!F261</f>
        <v>39</v>
      </c>
    </row>
    <row r="177" spans="1:4" x14ac:dyDescent="0.3">
      <c r="A177" t="str">
        <f>ALL_ILCs!A$255</f>
        <v>S2.3</v>
      </c>
      <c r="B177" t="str">
        <f>ALL_ILCs!A257</f>
        <v>PA</v>
      </c>
      <c r="C177" t="str">
        <f>ALL_ILCs!G$256</f>
        <v>H</v>
      </c>
      <c r="D177">
        <f>ALL_ILCs!G257</f>
        <v>15</v>
      </c>
    </row>
    <row r="178" spans="1:4" x14ac:dyDescent="0.3">
      <c r="A178" t="str">
        <f>ALL_ILCs!A$255</f>
        <v>S2.3</v>
      </c>
      <c r="B178" t="str">
        <f>ALL_ILCs!A258</f>
        <v>PE</v>
      </c>
      <c r="C178" t="str">
        <f>ALL_ILCs!G$256</f>
        <v>H</v>
      </c>
      <c r="D178">
        <f>ALL_ILCs!G258</f>
        <v>1</v>
      </c>
    </row>
    <row r="179" spans="1:4" x14ac:dyDescent="0.3">
      <c r="A179" t="str">
        <f>ALL_ILCs!A$255</f>
        <v>S2.3</v>
      </c>
      <c r="B179" t="str">
        <f>ALL_ILCs!A259</f>
        <v>PS</v>
      </c>
      <c r="C179" t="str">
        <f>ALL_ILCs!G$256</f>
        <v>H</v>
      </c>
      <c r="D179">
        <f>ALL_ILCs!G259</f>
        <v>10</v>
      </c>
    </row>
    <row r="180" spans="1:4" x14ac:dyDescent="0.3">
      <c r="A180" t="str">
        <f>ALL_ILCs!A$255</f>
        <v>S2.3</v>
      </c>
      <c r="B180" t="str">
        <f>ALL_ILCs!A260</f>
        <v>PP</v>
      </c>
      <c r="C180" t="str">
        <f>ALL_ILCs!G$256</f>
        <v>H</v>
      </c>
      <c r="D180">
        <f>ALL_ILCs!G260</f>
        <v>4</v>
      </c>
    </row>
    <row r="181" spans="1:4" x14ac:dyDescent="0.3">
      <c r="A181" t="str">
        <f>ALL_ILCs!A$255</f>
        <v>S2.3</v>
      </c>
      <c r="B181" t="str">
        <f>ALL_ILCs!A261</f>
        <v>PET</v>
      </c>
      <c r="C181" t="str">
        <f>ALL_ILCs!G$256</f>
        <v>H</v>
      </c>
      <c r="D181">
        <f>ALL_ILCs!G261</f>
        <v>6</v>
      </c>
    </row>
    <row r="182" spans="1:4" x14ac:dyDescent="0.3">
      <c r="A182" t="str">
        <f>ALL_ILCs!A$255</f>
        <v>S2.3</v>
      </c>
      <c r="B182" t="str">
        <f>ALL_ILCs!A257</f>
        <v>PA</v>
      </c>
      <c r="C182" t="str">
        <f>ALL_ILCs!H$256</f>
        <v>A</v>
      </c>
      <c r="D182">
        <f>ALL_ILCs!H257</f>
        <v>32</v>
      </c>
    </row>
    <row r="183" spans="1:4" x14ac:dyDescent="0.3">
      <c r="A183" t="str">
        <f>ALL_ILCs!A$255</f>
        <v>S2.3</v>
      </c>
      <c r="B183" t="str">
        <f>ALL_ILCs!A258</f>
        <v>PE</v>
      </c>
      <c r="C183" t="str">
        <f>ALL_ILCs!H$256</f>
        <v>A</v>
      </c>
      <c r="D183">
        <f>ALL_ILCs!H258</f>
        <v>40</v>
      </c>
    </row>
    <row r="184" spans="1:4" x14ac:dyDescent="0.3">
      <c r="A184" t="str">
        <f>ALL_ILCs!A$255</f>
        <v>S2.3</v>
      </c>
      <c r="B184" t="str">
        <f>ALL_ILCs!A259</f>
        <v>PS</v>
      </c>
      <c r="C184" t="str">
        <f>ALL_ILCs!H$256</f>
        <v>A</v>
      </c>
      <c r="D184">
        <f>ALL_ILCs!H259</f>
        <v>54</v>
      </c>
    </row>
    <row r="185" spans="1:4" x14ac:dyDescent="0.3">
      <c r="A185" t="str">
        <f>ALL_ILCs!A$255</f>
        <v>S2.3</v>
      </c>
      <c r="B185" t="str">
        <f>ALL_ILCs!A260</f>
        <v>PP</v>
      </c>
      <c r="C185" t="str">
        <f>ALL_ILCs!H$256</f>
        <v>A</v>
      </c>
      <c r="D185">
        <f>ALL_ILCs!H260</f>
        <v>77</v>
      </c>
    </row>
    <row r="186" spans="1:4" x14ac:dyDescent="0.3">
      <c r="A186" t="str">
        <f>ALL_ILCs!A$255</f>
        <v>S2.3</v>
      </c>
      <c r="B186" t="str">
        <f>ALL_ILCs!A261</f>
        <v>PET</v>
      </c>
      <c r="C186" t="str">
        <f>ALL_ILCs!H$256</f>
        <v>A</v>
      </c>
      <c r="D186">
        <f>ALL_ILCs!H261</f>
        <v>35</v>
      </c>
    </row>
    <row r="187" spans="1:4" x14ac:dyDescent="0.3">
      <c r="A187" t="str">
        <f>ALL_ILCs!A$277</f>
        <v>S2.4</v>
      </c>
      <c r="B187" t="str">
        <f>ALL_ILCs!A279</f>
        <v>PA</v>
      </c>
      <c r="C187" t="str">
        <f>ALL_ILCs!B$278</f>
        <v>B</v>
      </c>
      <c r="D187">
        <f>ALL_ILCs!B279</f>
        <v>36</v>
      </c>
    </row>
    <row r="188" spans="1:4" x14ac:dyDescent="0.3">
      <c r="A188" t="str">
        <f>ALL_ILCs!A$277</f>
        <v>S2.4</v>
      </c>
      <c r="B188" t="str">
        <f>ALL_ILCs!A280</f>
        <v>PE</v>
      </c>
      <c r="C188" t="str">
        <f>ALL_ILCs!B$278</f>
        <v>B</v>
      </c>
      <c r="D188">
        <f>ALL_ILCs!B280</f>
        <v>85</v>
      </c>
    </row>
    <row r="189" spans="1:4" x14ac:dyDescent="0.3">
      <c r="A189" t="str">
        <f>ALL_ILCs!A$277</f>
        <v>S2.4</v>
      </c>
      <c r="B189" t="str">
        <f>ALL_ILCs!A281</f>
        <v>PS</v>
      </c>
      <c r="C189" t="str">
        <f>ALL_ILCs!B$278</f>
        <v>B</v>
      </c>
      <c r="D189">
        <f>ALL_ILCs!B281</f>
        <v>95</v>
      </c>
    </row>
    <row r="190" spans="1:4" x14ac:dyDescent="0.3">
      <c r="A190" t="str">
        <f>ALL_ILCs!A$277</f>
        <v>S2.4</v>
      </c>
      <c r="B190" t="str">
        <f>ALL_ILCs!A282</f>
        <v>PP</v>
      </c>
      <c r="C190" t="str">
        <f>ALL_ILCs!B$278</f>
        <v>B</v>
      </c>
      <c r="D190">
        <f>ALL_ILCs!B282</f>
        <v>108</v>
      </c>
    </row>
    <row r="191" spans="1:4" x14ac:dyDescent="0.3">
      <c r="A191" t="str">
        <f>ALL_ILCs!A$277</f>
        <v>S2.4</v>
      </c>
      <c r="B191" t="str">
        <f>ALL_ILCs!A283</f>
        <v>PET</v>
      </c>
      <c r="C191" t="str">
        <f>ALL_ILCs!B$278</f>
        <v>B</v>
      </c>
      <c r="D191">
        <f>ALL_ILCs!B283</f>
        <v>55</v>
      </c>
    </row>
    <row r="192" spans="1:4" x14ac:dyDescent="0.3">
      <c r="A192" t="str">
        <f>ALL_ILCs!A$277</f>
        <v>S2.4</v>
      </c>
      <c r="B192" t="str">
        <f>ALL_ILCs!A279</f>
        <v>PA</v>
      </c>
      <c r="C192" t="str">
        <f>ALL_ILCs!C$278</f>
        <v>D</v>
      </c>
      <c r="D192">
        <f>ALL_ILCs!C279</f>
        <v>22</v>
      </c>
    </row>
    <row r="193" spans="1:4" x14ac:dyDescent="0.3">
      <c r="A193" t="str">
        <f>ALL_ILCs!A$277</f>
        <v>S2.4</v>
      </c>
      <c r="B193" t="str">
        <f>ALL_ILCs!A280</f>
        <v>PE</v>
      </c>
      <c r="C193" t="str">
        <f>ALL_ILCs!C$278</f>
        <v>D</v>
      </c>
      <c r="D193">
        <f>ALL_ILCs!C280</f>
        <v>12</v>
      </c>
    </row>
    <row r="194" spans="1:4" x14ac:dyDescent="0.3">
      <c r="A194" t="str">
        <f>ALL_ILCs!A$277</f>
        <v>S2.4</v>
      </c>
      <c r="B194" t="str">
        <f>ALL_ILCs!A281</f>
        <v>PS</v>
      </c>
      <c r="C194" t="str">
        <f>ALL_ILCs!C$278</f>
        <v>D</v>
      </c>
      <c r="D194">
        <f>ALL_ILCs!C281</f>
        <v>30</v>
      </c>
    </row>
    <row r="195" spans="1:4" x14ac:dyDescent="0.3">
      <c r="A195" t="str">
        <f>ALL_ILCs!A$277</f>
        <v>S2.4</v>
      </c>
      <c r="B195" t="str">
        <f>ALL_ILCs!A282</f>
        <v>PP</v>
      </c>
      <c r="C195" t="str">
        <f>ALL_ILCs!C$278</f>
        <v>D</v>
      </c>
      <c r="D195">
        <f>ALL_ILCs!C282</f>
        <v>44</v>
      </c>
    </row>
    <row r="196" spans="1:4" x14ac:dyDescent="0.3">
      <c r="A196" t="str">
        <f>ALL_ILCs!A$277</f>
        <v>S2.4</v>
      </c>
      <c r="B196" t="str">
        <f>ALL_ILCs!A283</f>
        <v>PET</v>
      </c>
      <c r="C196" t="str">
        <f>ALL_ILCs!C$278</f>
        <v>D</v>
      </c>
      <c r="D196">
        <f>ALL_ILCs!C283</f>
        <v>52</v>
      </c>
    </row>
    <row r="197" spans="1:4" x14ac:dyDescent="0.3">
      <c r="A197" t="str">
        <f>ALL_ILCs!A$277</f>
        <v>S2.4</v>
      </c>
      <c r="B197" t="str">
        <f>ALL_ILCs!A279</f>
        <v>PA</v>
      </c>
      <c r="C197" t="str">
        <f>ALL_ILCs!D$278</f>
        <v>E</v>
      </c>
      <c r="D197">
        <f>ALL_ILCs!D279</f>
        <v>27</v>
      </c>
    </row>
    <row r="198" spans="1:4" x14ac:dyDescent="0.3">
      <c r="A198" t="str">
        <f>ALL_ILCs!A$277</f>
        <v>S2.4</v>
      </c>
      <c r="B198" t="str">
        <f>ALL_ILCs!A280</f>
        <v>PE</v>
      </c>
      <c r="C198" t="str">
        <f>ALL_ILCs!D$278</f>
        <v>E</v>
      </c>
      <c r="D198">
        <f>ALL_ILCs!D280</f>
        <v>8</v>
      </c>
    </row>
    <row r="199" spans="1:4" x14ac:dyDescent="0.3">
      <c r="A199" t="str">
        <f>ALL_ILCs!A$277</f>
        <v>S2.4</v>
      </c>
      <c r="B199" t="str">
        <f>ALL_ILCs!A281</f>
        <v>PS</v>
      </c>
      <c r="C199" t="str">
        <f>ALL_ILCs!D$278</f>
        <v>E</v>
      </c>
      <c r="D199">
        <f>ALL_ILCs!D281</f>
        <v>23</v>
      </c>
    </row>
    <row r="200" spans="1:4" x14ac:dyDescent="0.3">
      <c r="A200" t="str">
        <f>ALL_ILCs!A$277</f>
        <v>S2.4</v>
      </c>
      <c r="B200" t="str">
        <f>ALL_ILCs!A282</f>
        <v>PP</v>
      </c>
      <c r="C200" t="str">
        <f>ALL_ILCs!D$278</f>
        <v>E</v>
      </c>
      <c r="D200">
        <f>ALL_ILCs!D282</f>
        <v>51</v>
      </c>
    </row>
    <row r="201" spans="1:4" x14ac:dyDescent="0.3">
      <c r="A201" t="str">
        <f>ALL_ILCs!A$277</f>
        <v>S2.4</v>
      </c>
      <c r="B201" t="str">
        <f>ALL_ILCs!A283</f>
        <v>PET</v>
      </c>
      <c r="C201" t="str">
        <f>ALL_ILCs!D$278</f>
        <v>E</v>
      </c>
      <c r="D201">
        <f>ALL_ILCs!D283</f>
        <v>65</v>
      </c>
    </row>
    <row r="202" spans="1:4" x14ac:dyDescent="0.3">
      <c r="A202" t="str">
        <f>ALL_ILCs!A$277</f>
        <v>S2.4</v>
      </c>
      <c r="B202" t="str">
        <f>ALL_ILCs!A279</f>
        <v>PA</v>
      </c>
      <c r="C202" t="str">
        <f>ALL_ILCs!E$278</f>
        <v>F</v>
      </c>
      <c r="D202">
        <f>ALL_ILCs!E279</f>
        <v>16</v>
      </c>
    </row>
    <row r="203" spans="1:4" x14ac:dyDescent="0.3">
      <c r="A203" t="str">
        <f>ALL_ILCs!A$277</f>
        <v>S2.4</v>
      </c>
      <c r="B203" t="str">
        <f>ALL_ILCs!A280</f>
        <v>PE</v>
      </c>
      <c r="C203" t="str">
        <f>ALL_ILCs!E$278</f>
        <v>F</v>
      </c>
      <c r="D203">
        <f>ALL_ILCs!E280</f>
        <v>7</v>
      </c>
    </row>
    <row r="204" spans="1:4" x14ac:dyDescent="0.3">
      <c r="A204" t="str">
        <f>ALL_ILCs!A$277</f>
        <v>S2.4</v>
      </c>
      <c r="B204" t="str">
        <f>ALL_ILCs!A281</f>
        <v>PS</v>
      </c>
      <c r="C204" t="str">
        <f>ALL_ILCs!E$278</f>
        <v>F</v>
      </c>
      <c r="D204">
        <f>ALL_ILCs!E281</f>
        <v>15</v>
      </c>
    </row>
    <row r="205" spans="1:4" x14ac:dyDescent="0.3">
      <c r="A205" t="str">
        <f>ALL_ILCs!A$277</f>
        <v>S2.4</v>
      </c>
      <c r="B205" t="str">
        <f>ALL_ILCs!A282</f>
        <v>PP</v>
      </c>
      <c r="C205" t="str">
        <f>ALL_ILCs!E$278</f>
        <v>F</v>
      </c>
      <c r="D205">
        <f>ALL_ILCs!E282</f>
        <v>33</v>
      </c>
    </row>
    <row r="206" spans="1:4" x14ac:dyDescent="0.3">
      <c r="A206" t="str">
        <f>ALL_ILCs!A$277</f>
        <v>S2.4</v>
      </c>
      <c r="B206" t="str">
        <f>ALL_ILCs!A283</f>
        <v>PET</v>
      </c>
      <c r="C206" t="str">
        <f>ALL_ILCs!E$278</f>
        <v>F</v>
      </c>
      <c r="D206">
        <f>ALL_ILCs!E283</f>
        <v>18</v>
      </c>
    </row>
    <row r="207" spans="1:4" x14ac:dyDescent="0.3">
      <c r="A207" t="str">
        <f>ALL_ILCs!A$277</f>
        <v>S2.4</v>
      </c>
      <c r="B207" t="str">
        <f>ALL_ILCs!A279</f>
        <v>PA</v>
      </c>
      <c r="C207" t="str">
        <f>ALL_ILCs!F$278</f>
        <v>G</v>
      </c>
      <c r="D207">
        <f>ALL_ILCs!F279</f>
        <v>73</v>
      </c>
    </row>
    <row r="208" spans="1:4" x14ac:dyDescent="0.3">
      <c r="A208" t="str">
        <f>ALL_ILCs!A$277</f>
        <v>S2.4</v>
      </c>
      <c r="B208" t="str">
        <f>ALL_ILCs!A280</f>
        <v>PE</v>
      </c>
      <c r="C208" t="str">
        <f>ALL_ILCs!F$278</f>
        <v>G</v>
      </c>
      <c r="D208">
        <f>ALL_ILCs!F280</f>
        <v>104</v>
      </c>
    </row>
    <row r="209" spans="1:4" x14ac:dyDescent="0.3">
      <c r="A209" t="str">
        <f>ALL_ILCs!A$277</f>
        <v>S2.4</v>
      </c>
      <c r="B209" t="str">
        <f>ALL_ILCs!A281</f>
        <v>PS</v>
      </c>
      <c r="C209" t="str">
        <f>ALL_ILCs!F$278</f>
        <v>G</v>
      </c>
      <c r="D209">
        <f>ALL_ILCs!F281</f>
        <v>153</v>
      </c>
    </row>
    <row r="210" spans="1:4" x14ac:dyDescent="0.3">
      <c r="A210" t="str">
        <f>ALL_ILCs!A$277</f>
        <v>S2.4</v>
      </c>
      <c r="B210" t="str">
        <f>ALL_ILCs!A282</f>
        <v>PP</v>
      </c>
      <c r="C210" t="str">
        <f>ALL_ILCs!F$278</f>
        <v>G</v>
      </c>
      <c r="D210">
        <f>ALL_ILCs!F282</f>
        <v>191</v>
      </c>
    </row>
    <row r="211" spans="1:4" x14ac:dyDescent="0.3">
      <c r="A211" t="str">
        <f>ALL_ILCs!A$277</f>
        <v>S2.4</v>
      </c>
      <c r="B211" t="str">
        <f>ALL_ILCs!A283</f>
        <v>PET</v>
      </c>
      <c r="C211" t="str">
        <f>ALL_ILCs!F$278</f>
        <v>G</v>
      </c>
      <c r="D211">
        <f>ALL_ILCs!F283</f>
        <v>62</v>
      </c>
    </row>
    <row r="212" spans="1:4" x14ac:dyDescent="0.3">
      <c r="A212" t="str">
        <f>ALL_ILCs!A$277</f>
        <v>S2.4</v>
      </c>
      <c r="B212" t="str">
        <f>ALL_ILCs!A279</f>
        <v>PA</v>
      </c>
      <c r="C212" t="str">
        <f>ALL_ILCs!G$278</f>
        <v>H</v>
      </c>
      <c r="D212">
        <f>ALL_ILCs!G279</f>
        <v>30</v>
      </c>
    </row>
    <row r="213" spans="1:4" x14ac:dyDescent="0.3">
      <c r="A213" t="str">
        <f>ALL_ILCs!A$277</f>
        <v>S2.4</v>
      </c>
      <c r="B213" t="str">
        <f>ALL_ILCs!A280</f>
        <v>PE</v>
      </c>
      <c r="C213" t="str">
        <f>ALL_ILCs!G$278</f>
        <v>H</v>
      </c>
      <c r="D213">
        <f>ALL_ILCs!G280</f>
        <v>6</v>
      </c>
    </row>
    <row r="214" spans="1:4" x14ac:dyDescent="0.3">
      <c r="A214" t="str">
        <f>ALL_ILCs!A$277</f>
        <v>S2.4</v>
      </c>
      <c r="B214" t="str">
        <f>ALL_ILCs!A281</f>
        <v>PS</v>
      </c>
      <c r="C214" t="str">
        <f>ALL_ILCs!G$278</f>
        <v>H</v>
      </c>
      <c r="D214">
        <f>ALL_ILCs!G281</f>
        <v>27</v>
      </c>
    </row>
    <row r="215" spans="1:4" x14ac:dyDescent="0.3">
      <c r="A215" t="str">
        <f>ALL_ILCs!A$277</f>
        <v>S2.4</v>
      </c>
      <c r="B215" t="str">
        <f>ALL_ILCs!A282</f>
        <v>PP</v>
      </c>
      <c r="C215" t="str">
        <f>ALL_ILCs!G$278</f>
        <v>H</v>
      </c>
      <c r="D215">
        <f>ALL_ILCs!G282</f>
        <v>24</v>
      </c>
    </row>
    <row r="216" spans="1:4" x14ac:dyDescent="0.3">
      <c r="A216" t="str">
        <f>ALL_ILCs!A$277</f>
        <v>S2.4</v>
      </c>
      <c r="B216" t="str">
        <f>ALL_ILCs!A283</f>
        <v>PET</v>
      </c>
      <c r="C216" t="str">
        <f>ALL_ILCs!G$278</f>
        <v>H</v>
      </c>
      <c r="D216">
        <f>ALL_ILCs!G283</f>
        <v>7</v>
      </c>
    </row>
    <row r="217" spans="1:4" x14ac:dyDescent="0.3">
      <c r="A217" t="str">
        <f>ALL_ILCs!A$277</f>
        <v>S2.4</v>
      </c>
      <c r="B217" t="str">
        <f>ALL_ILCs!A279</f>
        <v>PA</v>
      </c>
      <c r="C217" t="str">
        <f>ALL_ILCs!H$278</f>
        <v>A</v>
      </c>
      <c r="D217">
        <f>ALL_ILCs!H279</f>
        <v>60</v>
      </c>
    </row>
    <row r="218" spans="1:4" x14ac:dyDescent="0.3">
      <c r="A218" t="str">
        <f>ALL_ILCs!A$277</f>
        <v>S2.4</v>
      </c>
      <c r="B218" t="str">
        <f>ALL_ILCs!A280</f>
        <v>PE</v>
      </c>
      <c r="C218" t="str">
        <f>ALL_ILCs!H$278</f>
        <v>A</v>
      </c>
      <c r="D218">
        <f>ALL_ILCs!H280</f>
        <v>84</v>
      </c>
    </row>
    <row r="219" spans="1:4" x14ac:dyDescent="0.3">
      <c r="A219" t="str">
        <f>ALL_ILCs!A$277</f>
        <v>S2.4</v>
      </c>
      <c r="B219" t="str">
        <f>ALL_ILCs!A281</f>
        <v>PS</v>
      </c>
      <c r="C219" t="str">
        <f>ALL_ILCs!H$278</f>
        <v>A</v>
      </c>
      <c r="D219">
        <f>ALL_ILCs!H281</f>
        <v>114</v>
      </c>
    </row>
    <row r="220" spans="1:4" x14ac:dyDescent="0.3">
      <c r="A220" t="str">
        <f>ALL_ILCs!A$277</f>
        <v>S2.4</v>
      </c>
      <c r="B220" t="str">
        <f>ALL_ILCs!A282</f>
        <v>PP</v>
      </c>
      <c r="C220" t="str">
        <f>ALL_ILCs!H$278</f>
        <v>A</v>
      </c>
      <c r="D220">
        <f>ALL_ILCs!H282</f>
        <v>144</v>
      </c>
    </row>
    <row r="221" spans="1:4" x14ac:dyDescent="0.3">
      <c r="A221" t="str">
        <f>ALL_ILCs!A$277</f>
        <v>S2.4</v>
      </c>
      <c r="B221" t="str">
        <f>ALL_ILCs!A283</f>
        <v>PET</v>
      </c>
      <c r="C221" t="str">
        <f>ALL_ILCs!H$278</f>
        <v>A</v>
      </c>
      <c r="D221">
        <f>ALL_ILCs!H283</f>
        <v>85</v>
      </c>
    </row>
    <row r="222" spans="1:4" x14ac:dyDescent="0.3">
      <c r="A222" t="str">
        <f>ALL_ILCs!A$128</f>
        <v>S3.1</v>
      </c>
      <c r="B222" t="str">
        <f>ALL_ILCs!A130</f>
        <v>PA</v>
      </c>
      <c r="C222" t="str">
        <f>ALL_ILCs!B$129</f>
        <v>F</v>
      </c>
      <c r="D222">
        <f>ALL_ILCs!B130</f>
        <v>67</v>
      </c>
    </row>
    <row r="223" spans="1:4" x14ac:dyDescent="0.3">
      <c r="A223" t="str">
        <f>ALL_ILCs!A$128</f>
        <v>S3.1</v>
      </c>
      <c r="B223" t="str">
        <f>ALL_ILCs!A131</f>
        <v>PE</v>
      </c>
      <c r="C223" t="str">
        <f>ALL_ILCs!B$129</f>
        <v>F</v>
      </c>
      <c r="D223">
        <f>ALL_ILCs!B131</f>
        <v>43</v>
      </c>
    </row>
    <row r="224" spans="1:4" x14ac:dyDescent="0.3">
      <c r="A224" t="str">
        <f>ALL_ILCs!A$128</f>
        <v>S3.1</v>
      </c>
      <c r="B224" t="str">
        <f>ALL_ILCs!A132</f>
        <v>PS</v>
      </c>
      <c r="C224" t="str">
        <f>ALL_ILCs!B$129</f>
        <v>F</v>
      </c>
      <c r="D224">
        <f>ALL_ILCs!B132</f>
        <v>33</v>
      </c>
    </row>
    <row r="225" spans="1:4" x14ac:dyDescent="0.3">
      <c r="A225" t="str">
        <f>ALL_ILCs!A$128</f>
        <v>S3.1</v>
      </c>
      <c r="B225" t="str">
        <f>ALL_ILCs!A133</f>
        <v>PP</v>
      </c>
      <c r="C225" t="str">
        <f>ALL_ILCs!B$129</f>
        <v>F</v>
      </c>
      <c r="D225">
        <f>ALL_ILCs!B133</f>
        <v>86</v>
      </c>
    </row>
    <row r="226" spans="1:4" x14ac:dyDescent="0.3">
      <c r="A226" t="str">
        <f>ALL_ILCs!A$128</f>
        <v>S3.1</v>
      </c>
      <c r="B226" t="str">
        <f>ALL_ILCs!A134</f>
        <v>PET</v>
      </c>
      <c r="C226" t="str">
        <f>ALL_ILCs!B$129</f>
        <v>F</v>
      </c>
      <c r="D226">
        <f>ALL_ILCs!B134</f>
        <v>33</v>
      </c>
    </row>
    <row r="227" spans="1:4" x14ac:dyDescent="0.3">
      <c r="A227" t="str">
        <f>ALL_ILCs!A$128</f>
        <v>S3.1</v>
      </c>
      <c r="B227" t="str">
        <f>ALL_ILCs!A130</f>
        <v>PA</v>
      </c>
      <c r="C227" t="str">
        <f>ALL_ILCs!C$129</f>
        <v>B</v>
      </c>
      <c r="D227">
        <f>ALL_ILCs!C130</f>
        <v>84</v>
      </c>
    </row>
    <row r="228" spans="1:4" x14ac:dyDescent="0.3">
      <c r="A228" t="str">
        <f>ALL_ILCs!A$128</f>
        <v>S3.1</v>
      </c>
      <c r="B228" t="str">
        <f>ALL_ILCs!A131</f>
        <v>PE</v>
      </c>
      <c r="C228" t="str">
        <f>ALL_ILCs!C$129</f>
        <v>B</v>
      </c>
      <c r="D228">
        <f>ALL_ILCs!C131</f>
        <v>52</v>
      </c>
    </row>
    <row r="229" spans="1:4" x14ac:dyDescent="0.3">
      <c r="A229" t="str">
        <f>ALL_ILCs!A$128</f>
        <v>S3.1</v>
      </c>
      <c r="B229" t="str">
        <f>ALL_ILCs!A132</f>
        <v>PS</v>
      </c>
      <c r="C229" t="str">
        <f>ALL_ILCs!C$129</f>
        <v>B</v>
      </c>
      <c r="D229">
        <f>ALL_ILCs!C132</f>
        <v>50</v>
      </c>
    </row>
    <row r="230" spans="1:4" x14ac:dyDescent="0.3">
      <c r="A230" t="str">
        <f>ALL_ILCs!A$128</f>
        <v>S3.1</v>
      </c>
      <c r="B230" t="str">
        <f>ALL_ILCs!A133</f>
        <v>PP</v>
      </c>
      <c r="C230" t="str">
        <f>ALL_ILCs!C$129</f>
        <v>B</v>
      </c>
      <c r="D230">
        <f>ALL_ILCs!C133</f>
        <v>91</v>
      </c>
    </row>
    <row r="231" spans="1:4" x14ac:dyDescent="0.3">
      <c r="A231" t="str">
        <f>ALL_ILCs!A$128</f>
        <v>S3.1</v>
      </c>
      <c r="B231" t="str">
        <f>ALL_ILCs!A134</f>
        <v>PET</v>
      </c>
      <c r="C231" t="str">
        <f>ALL_ILCs!C$129</f>
        <v>B</v>
      </c>
      <c r="D231">
        <f>ALL_ILCs!C134</f>
        <v>31</v>
      </c>
    </row>
    <row r="232" spans="1:4" x14ac:dyDescent="0.3">
      <c r="A232" t="str">
        <f>ALL_ILCs!A$128</f>
        <v>S3.1</v>
      </c>
      <c r="B232" t="str">
        <f>ALL_ILCs!A130</f>
        <v>PA</v>
      </c>
      <c r="C232" t="str">
        <f>ALL_ILCs!D$129</f>
        <v>A</v>
      </c>
      <c r="D232">
        <f>ALL_ILCs!D130</f>
        <v>58</v>
      </c>
    </row>
    <row r="233" spans="1:4" x14ac:dyDescent="0.3">
      <c r="A233" t="str">
        <f>ALL_ILCs!A$128</f>
        <v>S3.1</v>
      </c>
      <c r="B233" t="str">
        <f>ALL_ILCs!A131</f>
        <v>PE</v>
      </c>
      <c r="C233" t="str">
        <f>ALL_ILCs!D$129</f>
        <v>A</v>
      </c>
      <c r="D233">
        <f>ALL_ILCs!D131</f>
        <v>34</v>
      </c>
    </row>
    <row r="234" spans="1:4" x14ac:dyDescent="0.3">
      <c r="A234" t="str">
        <f>ALL_ILCs!A$128</f>
        <v>S3.1</v>
      </c>
      <c r="B234" t="str">
        <f>ALL_ILCs!A132</f>
        <v>PS</v>
      </c>
      <c r="C234" t="str">
        <f>ALL_ILCs!D$129</f>
        <v>A</v>
      </c>
      <c r="D234">
        <f>ALL_ILCs!D132</f>
        <v>28</v>
      </c>
    </row>
    <row r="235" spans="1:4" x14ac:dyDescent="0.3">
      <c r="A235" t="str">
        <f>ALL_ILCs!A$128</f>
        <v>S3.1</v>
      </c>
      <c r="B235" t="str">
        <f>ALL_ILCs!A133</f>
        <v>PP</v>
      </c>
      <c r="C235" t="str">
        <f>ALL_ILCs!D$129</f>
        <v>A</v>
      </c>
      <c r="D235">
        <f>ALL_ILCs!D133</f>
        <v>63</v>
      </c>
    </row>
    <row r="236" spans="1:4" x14ac:dyDescent="0.3">
      <c r="A236" t="str">
        <f>ALL_ILCs!A$128</f>
        <v>S3.1</v>
      </c>
      <c r="B236" t="str">
        <f>ALL_ILCs!A134</f>
        <v>PET</v>
      </c>
      <c r="C236" t="str">
        <f>ALL_ILCs!D$129</f>
        <v>A</v>
      </c>
      <c r="D236">
        <f>ALL_ILCs!D134</f>
        <v>24</v>
      </c>
    </row>
    <row r="237" spans="1:4" x14ac:dyDescent="0.3">
      <c r="A237" t="str">
        <f>ALL_ILCs!A$128</f>
        <v>S3.1</v>
      </c>
      <c r="B237" t="str">
        <f>ALL_ILCs!A130</f>
        <v>PA</v>
      </c>
      <c r="C237" t="str">
        <f>ALL_ILCs!E$129</f>
        <v>G</v>
      </c>
      <c r="D237">
        <f>ALL_ILCs!E130</f>
        <v>50</v>
      </c>
    </row>
    <row r="238" spans="1:4" x14ac:dyDescent="0.3">
      <c r="A238" t="str">
        <f>ALL_ILCs!A$128</f>
        <v>S3.1</v>
      </c>
      <c r="B238" t="str">
        <f>ALL_ILCs!A131</f>
        <v>PE</v>
      </c>
      <c r="C238" t="str">
        <f>ALL_ILCs!E$129</f>
        <v>G</v>
      </c>
      <c r="D238">
        <f>ALL_ILCs!E131</f>
        <v>43</v>
      </c>
    </row>
    <row r="239" spans="1:4" x14ac:dyDescent="0.3">
      <c r="A239" t="str">
        <f>ALL_ILCs!A$128</f>
        <v>S3.1</v>
      </c>
      <c r="B239" t="str">
        <f>ALL_ILCs!A132</f>
        <v>PS</v>
      </c>
      <c r="C239" t="str">
        <f>ALL_ILCs!E$129</f>
        <v>G</v>
      </c>
      <c r="D239">
        <f>ALL_ILCs!E132</f>
        <v>45</v>
      </c>
    </row>
    <row r="240" spans="1:4" x14ac:dyDescent="0.3">
      <c r="A240" t="str">
        <f>ALL_ILCs!A$128</f>
        <v>S3.1</v>
      </c>
      <c r="B240" t="str">
        <f>ALL_ILCs!A133</f>
        <v>PP</v>
      </c>
      <c r="C240" t="str">
        <f>ALL_ILCs!E$129</f>
        <v>G</v>
      </c>
      <c r="D240">
        <f>ALL_ILCs!E133</f>
        <v>71</v>
      </c>
    </row>
    <row r="241" spans="1:4" x14ac:dyDescent="0.3">
      <c r="A241" t="str">
        <f>ALL_ILCs!A$128</f>
        <v>S3.1</v>
      </c>
      <c r="B241" t="str">
        <f>ALL_ILCs!A134</f>
        <v>PET</v>
      </c>
      <c r="C241" t="str">
        <f>ALL_ILCs!E$129</f>
        <v>G</v>
      </c>
      <c r="D241">
        <f>ALL_ILCs!E134</f>
        <v>16</v>
      </c>
    </row>
    <row r="242" spans="1:4" x14ac:dyDescent="0.3">
      <c r="A242" t="str">
        <f>ALL_ILCs!A$128</f>
        <v>S3.1</v>
      </c>
      <c r="B242" t="str">
        <f>ALL_ILCs!A130</f>
        <v>PA</v>
      </c>
      <c r="C242" t="str">
        <f>ALL_ILCs!F$129</f>
        <v>D</v>
      </c>
      <c r="D242">
        <f>ALL_ILCs!F130</f>
        <v>58</v>
      </c>
    </row>
    <row r="243" spans="1:4" x14ac:dyDescent="0.3">
      <c r="A243" t="str">
        <f>ALL_ILCs!A$128</f>
        <v>S3.1</v>
      </c>
      <c r="B243" t="str">
        <f>ALL_ILCs!A131</f>
        <v>PE</v>
      </c>
      <c r="C243" t="str">
        <f>ALL_ILCs!F$129</f>
        <v>D</v>
      </c>
      <c r="D243">
        <f>ALL_ILCs!F131</f>
        <v>41</v>
      </c>
    </row>
    <row r="244" spans="1:4" x14ac:dyDescent="0.3">
      <c r="A244" t="str">
        <f>ALL_ILCs!A$128</f>
        <v>S3.1</v>
      </c>
      <c r="B244" t="str">
        <f>ALL_ILCs!A132</f>
        <v>PS</v>
      </c>
      <c r="C244" t="str">
        <f>ALL_ILCs!F$129</f>
        <v>D</v>
      </c>
      <c r="D244">
        <f>ALL_ILCs!F132</f>
        <v>20</v>
      </c>
    </row>
    <row r="245" spans="1:4" x14ac:dyDescent="0.3">
      <c r="A245" t="str">
        <f>ALL_ILCs!A$128</f>
        <v>S3.1</v>
      </c>
      <c r="B245" t="str">
        <f>ALL_ILCs!A133</f>
        <v>PP</v>
      </c>
      <c r="C245" t="str">
        <f>ALL_ILCs!F$129</f>
        <v>D</v>
      </c>
      <c r="D245">
        <f>ALL_ILCs!F133</f>
        <v>63</v>
      </c>
    </row>
    <row r="246" spans="1:4" x14ac:dyDescent="0.3">
      <c r="A246" t="str">
        <f>ALL_ILCs!A$128</f>
        <v>S3.1</v>
      </c>
      <c r="B246" t="str">
        <f>ALL_ILCs!A134</f>
        <v>PET</v>
      </c>
      <c r="C246" t="str">
        <f>ALL_ILCs!F$129</f>
        <v>D</v>
      </c>
      <c r="D246">
        <f>ALL_ILCs!F134</f>
        <v>23</v>
      </c>
    </row>
    <row r="247" spans="1:4" x14ac:dyDescent="0.3">
      <c r="A247" t="str">
        <f>ALL_ILCs!A$128</f>
        <v>S3.1</v>
      </c>
      <c r="B247" t="str">
        <f>ALL_ILCs!A130</f>
        <v>PA</v>
      </c>
      <c r="C247" t="str">
        <f>ALL_ILCs!G$129</f>
        <v>E</v>
      </c>
      <c r="D247">
        <f>ALL_ILCs!G130</f>
        <v>42</v>
      </c>
    </row>
    <row r="248" spans="1:4" x14ac:dyDescent="0.3">
      <c r="A248" t="str">
        <f>ALL_ILCs!A$128</f>
        <v>S3.1</v>
      </c>
      <c r="B248" t="str">
        <f>ALL_ILCs!A131</f>
        <v>PE</v>
      </c>
      <c r="C248" t="str">
        <f>ALL_ILCs!G$129</f>
        <v>E</v>
      </c>
      <c r="D248">
        <f>ALL_ILCs!G131</f>
        <v>23</v>
      </c>
    </row>
    <row r="249" spans="1:4" x14ac:dyDescent="0.3">
      <c r="A249" t="str">
        <f>ALL_ILCs!A$128</f>
        <v>S3.1</v>
      </c>
      <c r="B249" t="str">
        <f>ALL_ILCs!A132</f>
        <v>PS</v>
      </c>
      <c r="C249" t="str">
        <f>ALL_ILCs!G$129</f>
        <v>E</v>
      </c>
      <c r="D249">
        <f>ALL_ILCs!G132</f>
        <v>18</v>
      </c>
    </row>
    <row r="250" spans="1:4" x14ac:dyDescent="0.3">
      <c r="A250" t="str">
        <f>ALL_ILCs!A$128</f>
        <v>S3.1</v>
      </c>
      <c r="B250" t="str">
        <f>ALL_ILCs!A133</f>
        <v>PP</v>
      </c>
      <c r="C250" t="str">
        <f>ALL_ILCs!G$129</f>
        <v>E</v>
      </c>
      <c r="D250">
        <f>ALL_ILCs!G133</f>
        <v>58</v>
      </c>
    </row>
    <row r="251" spans="1:4" x14ac:dyDescent="0.3">
      <c r="A251" t="str">
        <f>ALL_ILCs!A$128</f>
        <v>S3.1</v>
      </c>
      <c r="B251" t="str">
        <f>ALL_ILCs!A134</f>
        <v>PET</v>
      </c>
      <c r="C251" t="str">
        <f>ALL_ILCs!G$129</f>
        <v>E</v>
      </c>
      <c r="D251">
        <f>ALL_ILCs!G134</f>
        <v>20</v>
      </c>
    </row>
    <row r="252" spans="1:4" x14ac:dyDescent="0.3">
      <c r="A252" t="str">
        <f>ALL_ILCs!A$159</f>
        <v xml:space="preserve">S3.2 </v>
      </c>
      <c r="B252" t="str">
        <f>ALL_ILCs!A161</f>
        <v>PA</v>
      </c>
      <c r="C252" t="str">
        <f>ALL_ILCs!B$129</f>
        <v>F</v>
      </c>
      <c r="D252">
        <f>ALL_ILCs!B161</f>
        <v>192</v>
      </c>
    </row>
    <row r="253" spans="1:4" x14ac:dyDescent="0.3">
      <c r="A253" t="str">
        <f>ALL_ILCs!A$159</f>
        <v xml:space="preserve">S3.2 </v>
      </c>
      <c r="B253" t="str">
        <f>ALL_ILCs!A162</f>
        <v>PE</v>
      </c>
      <c r="C253" t="str">
        <f>ALL_ILCs!B$129</f>
        <v>F</v>
      </c>
      <c r="D253">
        <f>ALL_ILCs!B162</f>
        <v>40</v>
      </c>
    </row>
    <row r="254" spans="1:4" x14ac:dyDescent="0.3">
      <c r="A254" t="str">
        <f>ALL_ILCs!A$159</f>
        <v xml:space="preserve">S3.2 </v>
      </c>
      <c r="B254" t="str">
        <f>ALL_ILCs!A163</f>
        <v>PS</v>
      </c>
      <c r="C254" t="str">
        <f>ALL_ILCs!B$129</f>
        <v>F</v>
      </c>
      <c r="D254">
        <f>ALL_ILCs!B163</f>
        <v>76</v>
      </c>
    </row>
    <row r="255" spans="1:4" x14ac:dyDescent="0.3">
      <c r="A255" t="str">
        <f>ALL_ILCs!A$159</f>
        <v xml:space="preserve">S3.2 </v>
      </c>
      <c r="B255" t="str">
        <f>ALL_ILCs!A164</f>
        <v>PP</v>
      </c>
      <c r="C255" t="str">
        <f>ALL_ILCs!B$129</f>
        <v>F</v>
      </c>
      <c r="D255">
        <f>ALL_ILCs!B164</f>
        <v>101</v>
      </c>
    </row>
    <row r="256" spans="1:4" x14ac:dyDescent="0.3">
      <c r="A256" t="str">
        <f>ALL_ILCs!A$159</f>
        <v xml:space="preserve">S3.2 </v>
      </c>
      <c r="B256" t="str">
        <f>ALL_ILCs!A165</f>
        <v>PET</v>
      </c>
      <c r="C256" t="str">
        <f>ALL_ILCs!B$129</f>
        <v>F</v>
      </c>
      <c r="D256">
        <f>ALL_ILCs!B165</f>
        <v>85</v>
      </c>
    </row>
    <row r="257" spans="1:4" x14ac:dyDescent="0.3">
      <c r="A257" t="str">
        <f>ALL_ILCs!A$159</f>
        <v xml:space="preserve">S3.2 </v>
      </c>
      <c r="B257" t="str">
        <f>ALL_ILCs!A161</f>
        <v>PA</v>
      </c>
      <c r="C257" t="str">
        <f>ALL_ILCs!C$129</f>
        <v>B</v>
      </c>
      <c r="D257">
        <f>ALL_ILCs!C161</f>
        <v>231</v>
      </c>
    </row>
    <row r="258" spans="1:4" x14ac:dyDescent="0.3">
      <c r="A258" t="str">
        <f>ALL_ILCs!A$159</f>
        <v xml:space="preserve">S3.2 </v>
      </c>
      <c r="B258" t="str">
        <f>ALL_ILCs!A162</f>
        <v>PE</v>
      </c>
      <c r="C258" t="str">
        <f>ALL_ILCs!C$129</f>
        <v>B</v>
      </c>
      <c r="D258">
        <f>ALL_ILCs!C162</f>
        <v>52</v>
      </c>
    </row>
    <row r="259" spans="1:4" x14ac:dyDescent="0.3">
      <c r="A259" t="str">
        <f>ALL_ILCs!A$159</f>
        <v xml:space="preserve">S3.2 </v>
      </c>
      <c r="B259" t="str">
        <f>ALL_ILCs!A163</f>
        <v>PS</v>
      </c>
      <c r="C259" t="str">
        <f>ALL_ILCs!C$129</f>
        <v>B</v>
      </c>
      <c r="D259">
        <f>ALL_ILCs!C163</f>
        <v>109</v>
      </c>
    </row>
    <row r="260" spans="1:4" x14ac:dyDescent="0.3">
      <c r="A260" t="str">
        <f>ALL_ILCs!A$159</f>
        <v xml:space="preserve">S3.2 </v>
      </c>
      <c r="B260" t="str">
        <f>ALL_ILCs!A164</f>
        <v>PP</v>
      </c>
      <c r="C260" t="str">
        <f>ALL_ILCs!C$129</f>
        <v>B</v>
      </c>
      <c r="D260">
        <f>ALL_ILCs!C164</f>
        <v>125</v>
      </c>
    </row>
    <row r="261" spans="1:4" x14ac:dyDescent="0.3">
      <c r="A261" t="str">
        <f>ALL_ILCs!A$159</f>
        <v xml:space="preserve">S3.2 </v>
      </c>
      <c r="B261" t="str">
        <f>ALL_ILCs!A165</f>
        <v>PET</v>
      </c>
      <c r="C261" t="str">
        <f>ALL_ILCs!C$129</f>
        <v>B</v>
      </c>
      <c r="D261">
        <f>ALL_ILCs!C165</f>
        <v>118</v>
      </c>
    </row>
    <row r="262" spans="1:4" x14ac:dyDescent="0.3">
      <c r="A262" t="str">
        <f>ALL_ILCs!A$159</f>
        <v xml:space="preserve">S3.2 </v>
      </c>
      <c r="B262" t="str">
        <f>ALL_ILCs!A161</f>
        <v>PA</v>
      </c>
      <c r="C262" t="str">
        <f>ALL_ILCs!D$129</f>
        <v>A</v>
      </c>
      <c r="D262">
        <f>ALL_ILCs!D161</f>
        <v>230</v>
      </c>
    </row>
    <row r="263" spans="1:4" x14ac:dyDescent="0.3">
      <c r="A263" t="str">
        <f>ALL_ILCs!A$159</f>
        <v xml:space="preserve">S3.2 </v>
      </c>
      <c r="B263" t="str">
        <f>ALL_ILCs!A162</f>
        <v>PE</v>
      </c>
      <c r="C263" t="str">
        <f>ALL_ILCs!D$129</f>
        <v>A</v>
      </c>
      <c r="D263">
        <f>ALL_ILCs!D162</f>
        <v>54</v>
      </c>
    </row>
    <row r="264" spans="1:4" x14ac:dyDescent="0.3">
      <c r="A264" t="str">
        <f>ALL_ILCs!A$159</f>
        <v xml:space="preserve">S3.2 </v>
      </c>
      <c r="B264" t="str">
        <f>ALL_ILCs!A163</f>
        <v>PS</v>
      </c>
      <c r="C264" t="str">
        <f>ALL_ILCs!D$129</f>
        <v>A</v>
      </c>
      <c r="D264">
        <f>ALL_ILCs!D163</f>
        <v>107</v>
      </c>
    </row>
    <row r="265" spans="1:4" x14ac:dyDescent="0.3">
      <c r="A265" t="str">
        <f>ALL_ILCs!A$159</f>
        <v xml:space="preserve">S3.2 </v>
      </c>
      <c r="B265" t="str">
        <f>ALL_ILCs!A164</f>
        <v>PP</v>
      </c>
      <c r="C265" t="str">
        <f>ALL_ILCs!D$129</f>
        <v>A</v>
      </c>
      <c r="D265">
        <f>ALL_ILCs!D164</f>
        <v>127</v>
      </c>
    </row>
    <row r="266" spans="1:4" x14ac:dyDescent="0.3">
      <c r="A266" t="str">
        <f>ALL_ILCs!A$159</f>
        <v xml:space="preserve">S3.2 </v>
      </c>
      <c r="B266" t="str">
        <f>ALL_ILCs!A165</f>
        <v>PET</v>
      </c>
      <c r="C266" t="str">
        <f>ALL_ILCs!D$129</f>
        <v>A</v>
      </c>
      <c r="D266">
        <f>ALL_ILCs!D165</f>
        <v>122</v>
      </c>
    </row>
    <row r="267" spans="1:4" x14ac:dyDescent="0.3">
      <c r="A267" t="str">
        <f>ALL_ILCs!A$159</f>
        <v xml:space="preserve">S3.2 </v>
      </c>
      <c r="B267" t="str">
        <f>ALL_ILCs!A161</f>
        <v>PA</v>
      </c>
      <c r="C267" t="str">
        <f>ALL_ILCs!E$129</f>
        <v>G</v>
      </c>
      <c r="D267">
        <f>ALL_ILCs!E161</f>
        <v>181</v>
      </c>
    </row>
    <row r="268" spans="1:4" x14ac:dyDescent="0.3">
      <c r="A268" t="str">
        <f>ALL_ILCs!A$159</f>
        <v xml:space="preserve">S3.2 </v>
      </c>
      <c r="B268" t="str">
        <f>ALL_ILCs!A162</f>
        <v>PE</v>
      </c>
      <c r="C268" t="str">
        <f>ALL_ILCs!E$129</f>
        <v>G</v>
      </c>
      <c r="D268">
        <f>ALL_ILCs!E162</f>
        <v>49</v>
      </c>
    </row>
    <row r="269" spans="1:4" x14ac:dyDescent="0.3">
      <c r="A269" t="str">
        <f>ALL_ILCs!A$159</f>
        <v xml:space="preserve">S3.2 </v>
      </c>
      <c r="B269" t="str">
        <f>ALL_ILCs!A163</f>
        <v>PS</v>
      </c>
      <c r="C269" t="str">
        <f>ALL_ILCs!E$129</f>
        <v>G</v>
      </c>
      <c r="D269">
        <f>ALL_ILCs!E163</f>
        <v>104</v>
      </c>
    </row>
    <row r="270" spans="1:4" x14ac:dyDescent="0.3">
      <c r="A270" t="str">
        <f>ALL_ILCs!A$159</f>
        <v xml:space="preserve">S3.2 </v>
      </c>
      <c r="B270" t="str">
        <f>ALL_ILCs!A164</f>
        <v>PP</v>
      </c>
      <c r="C270" t="str">
        <f>ALL_ILCs!E$129</f>
        <v>G</v>
      </c>
      <c r="D270">
        <f>ALL_ILCs!E164</f>
        <v>116</v>
      </c>
    </row>
    <row r="271" spans="1:4" x14ac:dyDescent="0.3">
      <c r="A271" t="str">
        <f>ALL_ILCs!A$159</f>
        <v xml:space="preserve">S3.2 </v>
      </c>
      <c r="B271" t="str">
        <f>ALL_ILCs!A165</f>
        <v>PET</v>
      </c>
      <c r="C271" t="str">
        <f>ALL_ILCs!E$129</f>
        <v>G</v>
      </c>
      <c r="D271">
        <f>ALL_ILCs!E165</f>
        <v>93</v>
      </c>
    </row>
    <row r="272" spans="1:4" x14ac:dyDescent="0.3">
      <c r="A272" t="str">
        <f>ALL_ILCs!A$159</f>
        <v xml:space="preserve">S3.2 </v>
      </c>
      <c r="B272" t="str">
        <f>ALL_ILCs!A161</f>
        <v>PA</v>
      </c>
      <c r="C272" t="str">
        <f>ALL_ILCs!F$129</f>
        <v>D</v>
      </c>
      <c r="D272">
        <f>ALL_ILCs!F161</f>
        <v>144</v>
      </c>
    </row>
    <row r="273" spans="1:4" x14ac:dyDescent="0.3">
      <c r="A273" t="str">
        <f>ALL_ILCs!A$159</f>
        <v xml:space="preserve">S3.2 </v>
      </c>
      <c r="B273" t="str">
        <f>ALL_ILCs!A162</f>
        <v>PE</v>
      </c>
      <c r="C273" t="str">
        <f>ALL_ILCs!F$129</f>
        <v>D</v>
      </c>
      <c r="D273">
        <f>ALL_ILCs!F162</f>
        <v>58</v>
      </c>
    </row>
    <row r="274" spans="1:4" x14ac:dyDescent="0.3">
      <c r="A274" t="str">
        <f>ALL_ILCs!A$159</f>
        <v xml:space="preserve">S3.2 </v>
      </c>
      <c r="B274" t="str">
        <f>ALL_ILCs!A163</f>
        <v>PS</v>
      </c>
      <c r="C274" t="str">
        <f>ALL_ILCs!F$129</f>
        <v>D</v>
      </c>
      <c r="D274">
        <f>ALL_ILCs!F163</f>
        <v>47</v>
      </c>
    </row>
    <row r="275" spans="1:4" x14ac:dyDescent="0.3">
      <c r="A275" t="str">
        <f>ALL_ILCs!A$159</f>
        <v xml:space="preserve">S3.2 </v>
      </c>
      <c r="B275" t="str">
        <f>ALL_ILCs!A164</f>
        <v>PP</v>
      </c>
      <c r="C275" t="str">
        <f>ALL_ILCs!F$129</f>
        <v>D</v>
      </c>
      <c r="D275">
        <f>ALL_ILCs!F164</f>
        <v>91</v>
      </c>
    </row>
    <row r="276" spans="1:4" x14ac:dyDescent="0.3">
      <c r="A276" t="str">
        <f>ALL_ILCs!A$159</f>
        <v xml:space="preserve">S3.2 </v>
      </c>
      <c r="B276" t="str">
        <f>ALL_ILCs!A165</f>
        <v>PET</v>
      </c>
      <c r="C276" t="str">
        <f>ALL_ILCs!F$129</f>
        <v>D</v>
      </c>
      <c r="D276">
        <f>ALL_ILCs!F165</f>
        <v>98</v>
      </c>
    </row>
    <row r="277" spans="1:4" x14ac:dyDescent="0.3">
      <c r="A277" t="str">
        <f>ALL_ILCs!A$159</f>
        <v xml:space="preserve">S3.2 </v>
      </c>
      <c r="B277" t="str">
        <f>ALL_ILCs!A161</f>
        <v>PA</v>
      </c>
      <c r="C277" t="str">
        <f>ALL_ILCs!G$129</f>
        <v>E</v>
      </c>
      <c r="D277">
        <f>ALL_ILCs!G161</f>
        <v>146</v>
      </c>
    </row>
    <row r="278" spans="1:4" x14ac:dyDescent="0.3">
      <c r="A278" t="str">
        <f>ALL_ILCs!A$159</f>
        <v xml:space="preserve">S3.2 </v>
      </c>
      <c r="B278" t="str">
        <f>ALL_ILCs!A162</f>
        <v>PE</v>
      </c>
      <c r="C278" t="str">
        <f>ALL_ILCs!G$129</f>
        <v>E</v>
      </c>
      <c r="D278">
        <f>ALL_ILCs!G162</f>
        <v>48</v>
      </c>
    </row>
    <row r="279" spans="1:4" x14ac:dyDescent="0.3">
      <c r="A279" t="str">
        <f>ALL_ILCs!A$159</f>
        <v xml:space="preserve">S3.2 </v>
      </c>
      <c r="B279" t="str">
        <f>ALL_ILCs!A163</f>
        <v>PS</v>
      </c>
      <c r="C279" t="str">
        <f>ALL_ILCs!G$129</f>
        <v>E</v>
      </c>
      <c r="D279">
        <f>ALL_ILCs!G163</f>
        <v>76</v>
      </c>
    </row>
    <row r="280" spans="1:4" x14ac:dyDescent="0.3">
      <c r="A280" t="str">
        <f>ALL_ILCs!A$159</f>
        <v xml:space="preserve">S3.2 </v>
      </c>
      <c r="B280" t="str">
        <f>ALL_ILCs!A164</f>
        <v>PP</v>
      </c>
      <c r="C280" t="str">
        <f>ALL_ILCs!G$129</f>
        <v>E</v>
      </c>
      <c r="D280">
        <f>ALL_ILCs!G164</f>
        <v>121</v>
      </c>
    </row>
    <row r="281" spans="1:4" x14ac:dyDescent="0.3">
      <c r="A281" t="str">
        <f>ALL_ILCs!A$159</f>
        <v xml:space="preserve">S3.2 </v>
      </c>
      <c r="B281" t="str">
        <f>ALL_ILCs!A165</f>
        <v>PET</v>
      </c>
      <c r="C281" t="str">
        <f>ALL_ILCs!G$129</f>
        <v>E</v>
      </c>
      <c r="D281">
        <f>ALL_ILCs!G165</f>
        <v>84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LabArchives xmlns:xsi="http://www.w3.org/2001/XMLSchema-instance" xmlns:xsd="http://www.w3.org/2001/XMLSchema">
  <BaseUri>https://eu-mynotebook.labarchives.com</BaseUri>
  <eid>NTI3MS41fDk5Ny80MDU1L0VudHJ5UGFydC80MDA4Nzk4MjIzfDEzMzgxLjU=</eid>
  <version>1</version>
  <updated-at>2023-09-10T11:57:18Z</updated-at>
</LabArchives>
</file>

<file path=customXml/itemProps1.xml><?xml version="1.0" encoding="utf-8"?>
<ds:datastoreItem xmlns:ds="http://schemas.openxmlformats.org/officeDocument/2006/customXml" ds:itemID="{92F11D4B-EFA4-43E2-8902-8B7EC87B76D3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ALL_ILCs</vt:lpstr>
      <vt:lpstr>Participants</vt:lpstr>
      <vt:lpstr>MPcounts_overview</vt:lpstr>
    </vt:vector>
  </TitlesOfParts>
  <Manager/>
  <Company>Leibniz-Institut fuer Polymerfoschung Dresden e.V.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Raman</dc:creator>
  <cp:keywords/>
  <dc:description/>
  <cp:lastModifiedBy>lenz</cp:lastModifiedBy>
  <cp:revision>6</cp:revision>
  <dcterms:created xsi:type="dcterms:W3CDTF">2022-04-22T06:16:26Z</dcterms:created>
  <dcterms:modified xsi:type="dcterms:W3CDTF">2024-08-30T09:33:30Z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nectionInfosStorage">
    <vt:lpwstr>WorkbookXmlParts</vt:lpwstr>
  </property>
  <property fmtid="{D5CDD505-2E9C-101B-9397-08002B2CF9AE}" pid="3" name="WorkbookGuid">
    <vt:lpwstr>2487c1c0-b267-44b7-b9d1-356244ea3946</vt:lpwstr>
  </property>
</Properties>
</file>