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antia/Desktop/INTERfaces - Excel files/Raw data from papers /"/>
    </mc:Choice>
  </mc:AlternateContent>
  <xr:revisionPtr revIDLastSave="0" documentId="13_ncr:1_{A33E76F8-14D8-6B4D-8B01-8E1F53EB03DC}" xr6:coauthVersionLast="47" xr6:coauthVersionMax="47" xr10:uidLastSave="{00000000-0000-0000-0000-000000000000}"/>
  <bookViews>
    <workbookView xWindow="0" yWindow="740" windowWidth="29400" windowHeight="16840" xr2:uid="{00000000-000D-0000-FFFF-FFFF00000000}"/>
  </bookViews>
  <sheets>
    <sheet name="Publication" sheetId="33" r:id="rId1"/>
    <sheet name="Fig 1 - Cycle 1" sheetId="11" r:id="rId2"/>
    <sheet name="Fig 1 - Cycle 2" sheetId="12" r:id="rId3"/>
    <sheet name="Fig 1 - Cycle 3" sheetId="13" r:id="rId4"/>
    <sheet name="Fig 1 - Cycle 4" sheetId="14" r:id="rId5"/>
    <sheet name="Fig 1 - Cycle 5" sheetId="15" r:id="rId6"/>
    <sheet name="Figure 1" sheetId="16" r:id="rId7"/>
    <sheet name="Figure 2" sheetId="17" r:id="rId8"/>
    <sheet name="Fig 3 - ArRmut11" sheetId="18" r:id="rId9"/>
    <sheet name="Fig 3 - CALB" sheetId="19" r:id="rId10"/>
    <sheet name="Figure 3" sheetId="20" r:id="rId11"/>
    <sheet name="Figure 4" sheetId="21" r:id="rId12"/>
    <sheet name="Figure S1" sheetId="22" r:id="rId13"/>
    <sheet name="Figure S2" sheetId="26" r:id="rId14"/>
    <sheet name="Figure S3" sheetId="31" r:id="rId15"/>
    <sheet name="Figure S4" sheetId="23" r:id="rId16"/>
    <sheet name="Figure S10" sheetId="32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32" l="1"/>
  <c r="J33" i="32" s="1"/>
  <c r="E33" i="32"/>
  <c r="D33" i="32"/>
  <c r="C33" i="32"/>
  <c r="I32" i="32"/>
  <c r="J32" i="32" s="1"/>
  <c r="D32" i="32"/>
  <c r="E32" i="32" s="1"/>
  <c r="C32" i="32"/>
  <c r="I31" i="32"/>
  <c r="J31" i="32" s="1"/>
  <c r="D31" i="32"/>
  <c r="E31" i="32" s="1"/>
  <c r="C31" i="32"/>
  <c r="I30" i="32"/>
  <c r="J30" i="32" s="1"/>
  <c r="D30" i="32"/>
  <c r="E30" i="32" s="1"/>
  <c r="C30" i="32"/>
  <c r="I29" i="32"/>
  <c r="J29" i="32" s="1"/>
  <c r="D29" i="32"/>
  <c r="E29" i="32" s="1"/>
  <c r="C29" i="32"/>
  <c r="I28" i="32"/>
  <c r="J28" i="32" s="1"/>
  <c r="D28" i="32"/>
  <c r="E28" i="32" s="1"/>
  <c r="C28" i="32"/>
  <c r="I27" i="32"/>
  <c r="J27" i="32" s="1"/>
  <c r="D27" i="32"/>
  <c r="E27" i="32" s="1"/>
  <c r="C27" i="32"/>
  <c r="I26" i="32"/>
  <c r="J26" i="32" s="1"/>
  <c r="D26" i="32"/>
  <c r="E26" i="32" s="1"/>
  <c r="C26" i="32"/>
  <c r="I18" i="32"/>
  <c r="J18" i="32" s="1"/>
  <c r="D18" i="32"/>
  <c r="E18" i="32" s="1"/>
  <c r="C18" i="32"/>
  <c r="I17" i="32"/>
  <c r="J17" i="32" s="1"/>
  <c r="D17" i="32"/>
  <c r="E17" i="32" s="1"/>
  <c r="C17" i="32"/>
  <c r="I16" i="32"/>
  <c r="J16" i="32" s="1"/>
  <c r="D16" i="32"/>
  <c r="E16" i="32" s="1"/>
  <c r="C16" i="32"/>
  <c r="I15" i="32"/>
  <c r="J15" i="32" s="1"/>
  <c r="D15" i="32"/>
  <c r="E15" i="32" s="1"/>
  <c r="C15" i="32"/>
  <c r="I14" i="32"/>
  <c r="J14" i="32" s="1"/>
  <c r="D14" i="32"/>
  <c r="E14" i="32" s="1"/>
  <c r="C14" i="32"/>
  <c r="J13" i="32"/>
  <c r="L13" i="32" s="1"/>
  <c r="I13" i="32"/>
  <c r="D13" i="32"/>
  <c r="E13" i="32" s="1"/>
  <c r="C13" i="32"/>
  <c r="I12" i="32"/>
  <c r="J12" i="32" s="1"/>
  <c r="D12" i="32"/>
  <c r="E12" i="32" s="1"/>
  <c r="C12" i="32"/>
  <c r="I11" i="32"/>
  <c r="J11" i="32" s="1"/>
  <c r="D11" i="32"/>
  <c r="E11" i="32" s="1"/>
  <c r="C11" i="32"/>
  <c r="I10" i="32"/>
  <c r="J10" i="32" s="1"/>
  <c r="D10" i="32"/>
  <c r="E10" i="32" s="1"/>
  <c r="C10" i="32"/>
  <c r="I9" i="32"/>
  <c r="J9" i="32" s="1"/>
  <c r="D9" i="32"/>
  <c r="E9" i="32" s="1"/>
  <c r="C9" i="32"/>
  <c r="I8" i="32"/>
  <c r="J8" i="32" s="1"/>
  <c r="D8" i="32"/>
  <c r="E8" i="32" s="1"/>
  <c r="C8" i="32"/>
  <c r="I7" i="32"/>
  <c r="J7" i="32" s="1"/>
  <c r="D7" i="32"/>
  <c r="E7" i="32" s="1"/>
  <c r="C7" i="32"/>
  <c r="I6" i="32"/>
  <c r="J6" i="32" s="1"/>
  <c r="D6" i="32"/>
  <c r="E6" i="32" s="1"/>
  <c r="C6" i="32"/>
  <c r="I5" i="32"/>
  <c r="J5" i="32" s="1"/>
  <c r="D5" i="32"/>
  <c r="E5" i="32" s="1"/>
  <c r="C5" i="32"/>
  <c r="I4" i="32"/>
  <c r="J4" i="32" s="1"/>
  <c r="D4" i="32"/>
  <c r="E4" i="32" s="1"/>
  <c r="C4" i="32"/>
  <c r="L9" i="32" l="1"/>
  <c r="K9" i="32"/>
  <c r="L29" i="32"/>
  <c r="M29" i="32" s="1"/>
  <c r="K29" i="32"/>
  <c r="L17" i="32"/>
  <c r="K17" i="32"/>
  <c r="L11" i="32"/>
  <c r="K11" i="32"/>
  <c r="L16" i="32"/>
  <c r="K16" i="32"/>
  <c r="L31" i="32"/>
  <c r="M31" i="32" s="1"/>
  <c r="K31" i="32"/>
  <c r="L32" i="32"/>
  <c r="M32" i="32" s="1"/>
  <c r="K32" i="32"/>
  <c r="L10" i="32"/>
  <c r="K10" i="32"/>
  <c r="L15" i="32"/>
  <c r="K15" i="32"/>
  <c r="L30" i="32"/>
  <c r="M30" i="32" s="1"/>
  <c r="K30" i="32"/>
  <c r="L6" i="32"/>
  <c r="K6" i="32"/>
  <c r="L4" i="32"/>
  <c r="M4" i="32" s="1"/>
  <c r="K4" i="32"/>
  <c r="L7" i="32"/>
  <c r="K7" i="32"/>
  <c r="L27" i="32"/>
  <c r="M27" i="32" s="1"/>
  <c r="K27" i="32"/>
  <c r="L5" i="32"/>
  <c r="K5" i="32"/>
  <c r="L18" i="32"/>
  <c r="M18" i="32" s="1"/>
  <c r="K18" i="32"/>
  <c r="L26" i="32"/>
  <c r="M26" i="32" s="1"/>
  <c r="K26" i="32"/>
  <c r="L14" i="32"/>
  <c r="K14" i="32"/>
  <c r="L12" i="32"/>
  <c r="K12" i="32"/>
  <c r="L8" i="32"/>
  <c r="M8" i="32" s="1"/>
  <c r="K8" i="32"/>
  <c r="L28" i="32"/>
  <c r="M28" i="32" s="1"/>
  <c r="K28" i="32"/>
  <c r="L33" i="32"/>
  <c r="M33" i="32" s="1"/>
  <c r="K33" i="32"/>
  <c r="K13" i="32"/>
  <c r="M11" i="32" l="1"/>
  <c r="M6" i="32"/>
  <c r="M14" i="32"/>
  <c r="M5" i="32"/>
  <c r="M17" i="32"/>
  <c r="M10" i="32"/>
  <c r="M12" i="32"/>
  <c r="M13" i="32"/>
  <c r="M7" i="32"/>
  <c r="M15" i="32"/>
  <c r="M16" i="32"/>
  <c r="M9" i="32"/>
  <c r="L49" i="23" l="1"/>
  <c r="K49" i="23"/>
  <c r="J49" i="23"/>
  <c r="I49" i="23"/>
  <c r="H49" i="23"/>
  <c r="G49" i="23"/>
  <c r="L48" i="23"/>
  <c r="K48" i="23"/>
  <c r="J48" i="23"/>
  <c r="I48" i="23"/>
  <c r="H48" i="23"/>
  <c r="G48" i="23"/>
  <c r="L47" i="23"/>
  <c r="K47" i="23"/>
  <c r="G60" i="23" s="1"/>
  <c r="J47" i="23"/>
  <c r="I47" i="23"/>
  <c r="H47" i="23"/>
  <c r="G47" i="23"/>
  <c r="L46" i="23"/>
  <c r="K46" i="23"/>
  <c r="H59" i="23" s="1"/>
  <c r="J46" i="23"/>
  <c r="I46" i="23"/>
  <c r="H46" i="23"/>
  <c r="G46" i="23"/>
  <c r="L45" i="23"/>
  <c r="K45" i="23"/>
  <c r="J45" i="23"/>
  <c r="I45" i="23"/>
  <c r="H45" i="23"/>
  <c r="G45" i="23"/>
  <c r="L44" i="23"/>
  <c r="K44" i="23"/>
  <c r="J44" i="23"/>
  <c r="I44" i="23"/>
  <c r="H44" i="23"/>
  <c r="G44" i="23"/>
  <c r="L43" i="23"/>
  <c r="K43" i="23"/>
  <c r="J43" i="23"/>
  <c r="I43" i="23"/>
  <c r="H43" i="23"/>
  <c r="G43" i="23"/>
  <c r="L42" i="23"/>
  <c r="K42" i="23"/>
  <c r="J42" i="23"/>
  <c r="I42" i="23"/>
  <c r="H42" i="23"/>
  <c r="G42" i="23"/>
  <c r="L41" i="23"/>
  <c r="K41" i="23"/>
  <c r="H54" i="23" s="1"/>
  <c r="J41" i="23"/>
  <c r="I41" i="23"/>
  <c r="H41" i="23"/>
  <c r="G41" i="23"/>
  <c r="M19" i="31"/>
  <c r="N19" i="31" s="1"/>
  <c r="E19" i="31"/>
  <c r="F19" i="31" s="1"/>
  <c r="M18" i="31"/>
  <c r="N18" i="31" s="1"/>
  <c r="E18" i="31"/>
  <c r="F18" i="31" s="1"/>
  <c r="M17" i="31"/>
  <c r="N17" i="31" s="1"/>
  <c r="E17" i="31"/>
  <c r="F17" i="31" s="1"/>
  <c r="M16" i="31"/>
  <c r="N16" i="31" s="1"/>
  <c r="J25" i="31" s="1"/>
  <c r="E16" i="31"/>
  <c r="F16" i="31" s="1"/>
  <c r="C25" i="31" s="1"/>
  <c r="M15" i="31"/>
  <c r="N15" i="31" s="1"/>
  <c r="J26" i="31" s="1"/>
  <c r="F15" i="31"/>
  <c r="E15" i="31"/>
  <c r="N14" i="31"/>
  <c r="M14" i="31"/>
  <c r="E14" i="31"/>
  <c r="F14" i="31" s="1"/>
  <c r="B26" i="31" s="1"/>
  <c r="M13" i="31"/>
  <c r="N13" i="31" s="1"/>
  <c r="E13" i="31"/>
  <c r="F13" i="31" s="1"/>
  <c r="M12" i="31"/>
  <c r="N12" i="31" s="1"/>
  <c r="J27" i="31" s="1"/>
  <c r="E12" i="31"/>
  <c r="F12" i="31" s="1"/>
  <c r="M11" i="31"/>
  <c r="N11" i="31" s="1"/>
  <c r="E11" i="31"/>
  <c r="F11" i="31" s="1"/>
  <c r="C28" i="31" s="1"/>
  <c r="N10" i="31"/>
  <c r="K28" i="31" s="1"/>
  <c r="M10" i="31"/>
  <c r="F10" i="31"/>
  <c r="E10" i="31"/>
  <c r="M9" i="31"/>
  <c r="N9" i="31" s="1"/>
  <c r="E9" i="31"/>
  <c r="F9" i="31" s="1"/>
  <c r="B29" i="31" s="1"/>
  <c r="M8" i="31"/>
  <c r="N8" i="31" s="1"/>
  <c r="E8" i="31"/>
  <c r="H58" i="23" l="1"/>
  <c r="H62" i="23"/>
  <c r="H57" i="23"/>
  <c r="G55" i="23"/>
  <c r="H56" i="23"/>
  <c r="M47" i="23"/>
  <c r="H61" i="23"/>
  <c r="G56" i="23"/>
  <c r="M46" i="23"/>
  <c r="M48" i="23"/>
  <c r="G58" i="23"/>
  <c r="G59" i="23"/>
  <c r="M42" i="23"/>
  <c r="M43" i="23"/>
  <c r="H69" i="23"/>
  <c r="G69" i="23"/>
  <c r="M45" i="23"/>
  <c r="H55" i="23"/>
  <c r="M44" i="23"/>
  <c r="H60" i="23"/>
  <c r="G57" i="23"/>
  <c r="G61" i="23"/>
  <c r="H70" i="23" s="1"/>
  <c r="M41" i="23"/>
  <c r="M49" i="23"/>
  <c r="G54" i="23"/>
  <c r="G62" i="23"/>
  <c r="C27" i="31"/>
  <c r="C26" i="31"/>
  <c r="J28" i="31"/>
  <c r="K26" i="31"/>
  <c r="B28" i="31"/>
  <c r="K29" i="31"/>
  <c r="K25" i="31"/>
  <c r="K27" i="31"/>
  <c r="B25" i="31"/>
  <c r="B27" i="31"/>
  <c r="J29" i="31"/>
  <c r="G70" i="23" l="1"/>
  <c r="H68" i="23"/>
  <c r="G68" i="23"/>
  <c r="H67" i="23"/>
  <c r="G67" i="23"/>
  <c r="X178" i="26"/>
  <c r="AB173" i="26"/>
  <c r="X186" i="26" s="1"/>
  <c r="Z173" i="26"/>
  <c r="Y173" i="26"/>
  <c r="X173" i="26"/>
  <c r="W173" i="26"/>
  <c r="AA173" i="26" s="1"/>
  <c r="W186" i="26" s="1"/>
  <c r="AB172" i="26"/>
  <c r="X185" i="26" s="1"/>
  <c r="AA172" i="26"/>
  <c r="W185" i="26" s="1"/>
  <c r="Z172" i="26"/>
  <c r="Y172" i="26"/>
  <c r="X172" i="26"/>
  <c r="W172" i="26"/>
  <c r="Z171" i="26"/>
  <c r="Y171" i="26"/>
  <c r="X171" i="26"/>
  <c r="AB171" i="26" s="1"/>
  <c r="X184" i="26" s="1"/>
  <c r="W171" i="26"/>
  <c r="Z170" i="26"/>
  <c r="Y170" i="26"/>
  <c r="X170" i="26"/>
  <c r="W170" i="26"/>
  <c r="AB170" i="26" s="1"/>
  <c r="X183" i="26" s="1"/>
  <c r="AB169" i="26"/>
  <c r="X182" i="26" s="1"/>
  <c r="Z169" i="26"/>
  <c r="Y169" i="26"/>
  <c r="X169" i="26"/>
  <c r="W169" i="26"/>
  <c r="AA169" i="26" s="1"/>
  <c r="W182" i="26" s="1"/>
  <c r="AB168" i="26"/>
  <c r="X181" i="26" s="1"/>
  <c r="AA168" i="26"/>
  <c r="W181" i="26" s="1"/>
  <c r="Z168" i="26"/>
  <c r="Y168" i="26"/>
  <c r="X168" i="26"/>
  <c r="W168" i="26"/>
  <c r="Z167" i="26"/>
  <c r="Y167" i="26"/>
  <c r="X167" i="26"/>
  <c r="AA167" i="26" s="1"/>
  <c r="W180" i="26" s="1"/>
  <c r="W167" i="26"/>
  <c r="X127" i="26"/>
  <c r="AB122" i="26"/>
  <c r="X135" i="26" s="1"/>
  <c r="Z122" i="26"/>
  <c r="Y122" i="26"/>
  <c r="X122" i="26"/>
  <c r="W122" i="26"/>
  <c r="AA122" i="26" s="1"/>
  <c r="W135" i="26" s="1"/>
  <c r="AB121" i="26"/>
  <c r="X134" i="26" s="1"/>
  <c r="AA121" i="26"/>
  <c r="W134" i="26" s="1"/>
  <c r="Z121" i="26"/>
  <c r="Y121" i="26"/>
  <c r="X121" i="26"/>
  <c r="W121" i="26"/>
  <c r="Z120" i="26"/>
  <c r="Y120" i="26"/>
  <c r="X120" i="26"/>
  <c r="AA120" i="26" s="1"/>
  <c r="W133" i="26" s="1"/>
  <c r="W120" i="26"/>
  <c r="Z119" i="26"/>
  <c r="Y119" i="26"/>
  <c r="X119" i="26"/>
  <c r="W119" i="26"/>
  <c r="AB119" i="26" s="1"/>
  <c r="X132" i="26" s="1"/>
  <c r="AB118" i="26"/>
  <c r="X131" i="26" s="1"/>
  <c r="Z118" i="26"/>
  <c r="Y118" i="26"/>
  <c r="X118" i="26"/>
  <c r="W118" i="26"/>
  <c r="AA118" i="26" s="1"/>
  <c r="W131" i="26" s="1"/>
  <c r="AB117" i="26"/>
  <c r="X130" i="26" s="1"/>
  <c r="AA117" i="26"/>
  <c r="W130" i="26" s="1"/>
  <c r="Z117" i="26"/>
  <c r="Y117" i="26"/>
  <c r="X117" i="26"/>
  <c r="W117" i="26"/>
  <c r="Z116" i="26"/>
  <c r="Y116" i="26"/>
  <c r="X116" i="26"/>
  <c r="AB116" i="26" s="1"/>
  <c r="X129" i="26" s="1"/>
  <c r="W116" i="26"/>
  <c r="W86" i="26"/>
  <c r="W85" i="26"/>
  <c r="W82" i="26"/>
  <c r="W81" i="26"/>
  <c r="X79" i="26"/>
  <c r="Z74" i="26"/>
  <c r="Y74" i="26"/>
  <c r="X74" i="26"/>
  <c r="W74" i="26"/>
  <c r="AA74" i="26" s="1"/>
  <c r="W87" i="26" s="1"/>
  <c r="AB73" i="26"/>
  <c r="X86" i="26" s="1"/>
  <c r="AA73" i="26"/>
  <c r="Z73" i="26"/>
  <c r="Y73" i="26"/>
  <c r="X73" i="26"/>
  <c r="W73" i="26"/>
  <c r="AA72" i="26"/>
  <c r="Z72" i="26"/>
  <c r="Y72" i="26"/>
  <c r="X72" i="26"/>
  <c r="AB72" i="26" s="1"/>
  <c r="X85" i="26" s="1"/>
  <c r="W72" i="26"/>
  <c r="Z71" i="26"/>
  <c r="Y71" i="26"/>
  <c r="X71" i="26"/>
  <c r="W71" i="26"/>
  <c r="AB71" i="26" s="1"/>
  <c r="X84" i="26" s="1"/>
  <c r="Z70" i="26"/>
  <c r="Y70" i="26"/>
  <c r="X70" i="26"/>
  <c r="W70" i="26"/>
  <c r="AA70" i="26" s="1"/>
  <c r="W83" i="26" s="1"/>
  <c r="AB69" i="26"/>
  <c r="X82" i="26" s="1"/>
  <c r="AA69" i="26"/>
  <c r="Z69" i="26"/>
  <c r="Y69" i="26"/>
  <c r="X69" i="26"/>
  <c r="W69" i="26"/>
  <c r="AA68" i="26"/>
  <c r="Z68" i="26"/>
  <c r="Y68" i="26"/>
  <c r="X68" i="26"/>
  <c r="AB68" i="26" s="1"/>
  <c r="X81" i="26" s="1"/>
  <c r="W68" i="26"/>
  <c r="W34" i="26"/>
  <c r="AA29" i="26"/>
  <c r="W42" i="26" s="1"/>
  <c r="Y29" i="26"/>
  <c r="X29" i="26"/>
  <c r="W29" i="26"/>
  <c r="V29" i="26"/>
  <c r="Z29" i="26" s="1"/>
  <c r="V42" i="26" s="1"/>
  <c r="AA28" i="26"/>
  <c r="W41" i="26" s="1"/>
  <c r="Z28" i="26"/>
  <c r="V41" i="26" s="1"/>
  <c r="Y28" i="26"/>
  <c r="X28" i="26"/>
  <c r="W28" i="26"/>
  <c r="V28" i="26"/>
  <c r="Y27" i="26"/>
  <c r="X27" i="26"/>
  <c r="W27" i="26"/>
  <c r="AA27" i="26" s="1"/>
  <c r="W40" i="26" s="1"/>
  <c r="V27" i="26"/>
  <c r="Y26" i="26"/>
  <c r="X26" i="26"/>
  <c r="W26" i="26"/>
  <c r="V26" i="26"/>
  <c r="AA26" i="26" s="1"/>
  <c r="W39" i="26" s="1"/>
  <c r="AA25" i="26"/>
  <c r="W38" i="26" s="1"/>
  <c r="Y25" i="26"/>
  <c r="X25" i="26"/>
  <c r="W25" i="26"/>
  <c r="V25" i="26"/>
  <c r="Z25" i="26" s="1"/>
  <c r="V38" i="26" s="1"/>
  <c r="AA24" i="26"/>
  <c r="W37" i="26" s="1"/>
  <c r="Z24" i="26"/>
  <c r="V37" i="26" s="1"/>
  <c r="Y24" i="26"/>
  <c r="X24" i="26"/>
  <c r="W24" i="26"/>
  <c r="V24" i="26"/>
  <c r="Y23" i="26"/>
  <c r="X23" i="26"/>
  <c r="W23" i="26"/>
  <c r="AA23" i="26" s="1"/>
  <c r="W36" i="26" s="1"/>
  <c r="V23" i="26"/>
  <c r="E18" i="26"/>
  <c r="E17" i="26"/>
  <c r="E16" i="26"/>
  <c r="D8" i="26"/>
  <c r="D7" i="26"/>
  <c r="D6" i="26"/>
  <c r="AA171" i="26" l="1"/>
  <c r="W184" i="26" s="1"/>
  <c r="AB167" i="26"/>
  <c r="X180" i="26" s="1"/>
  <c r="AA170" i="26"/>
  <c r="W183" i="26" s="1"/>
  <c r="AB120" i="26"/>
  <c r="X133" i="26" s="1"/>
  <c r="AA119" i="26"/>
  <c r="W132" i="26" s="1"/>
  <c r="AA116" i="26"/>
  <c r="W129" i="26" s="1"/>
  <c r="AB70" i="26"/>
  <c r="X83" i="26" s="1"/>
  <c r="AB74" i="26"/>
  <c r="X87" i="26" s="1"/>
  <c r="AA71" i="26"/>
  <c r="W84" i="26" s="1"/>
  <c r="Z23" i="26"/>
  <c r="V36" i="26" s="1"/>
  <c r="Z27" i="26"/>
  <c r="V40" i="26" s="1"/>
  <c r="Z26" i="26"/>
  <c r="V39" i="26" s="1"/>
  <c r="Q96" i="22" l="1"/>
  <c r="P96" i="22"/>
  <c r="O96" i="22"/>
  <c r="N96" i="22"/>
  <c r="M96" i="22"/>
  <c r="L96" i="22"/>
  <c r="K96" i="22"/>
  <c r="J96" i="22"/>
  <c r="I96" i="22"/>
  <c r="H96" i="22"/>
  <c r="F96" i="22"/>
  <c r="F97" i="22" s="1"/>
  <c r="E96" i="22"/>
  <c r="D96" i="22"/>
  <c r="D98" i="22" s="1"/>
  <c r="C96" i="22"/>
  <c r="B96" i="22"/>
  <c r="J97" i="22" l="1"/>
  <c r="J200" i="22"/>
  <c r="B200" i="22"/>
  <c r="N200" i="22"/>
  <c r="E200" i="22"/>
  <c r="I200" i="22"/>
  <c r="G200" i="22"/>
  <c r="M200" i="22"/>
  <c r="H200" i="22"/>
  <c r="O200" i="22"/>
  <c r="F200" i="22"/>
  <c r="L200" i="22"/>
  <c r="D200" i="22"/>
  <c r="K200" i="22"/>
  <c r="C200" i="22"/>
  <c r="P97" i="22"/>
  <c r="N97" i="22"/>
  <c r="H97" i="22"/>
  <c r="P98" i="22"/>
  <c r="B98" i="22"/>
  <c r="D97" i="22"/>
  <c r="L97" i="22"/>
  <c r="H98" i="22"/>
  <c r="J98" i="22"/>
  <c r="L98" i="22"/>
  <c r="N98" i="22"/>
  <c r="B97" i="22"/>
  <c r="B103" i="22" l="1"/>
  <c r="N201" i="22"/>
  <c r="N202" i="22" s="1"/>
  <c r="H202" i="22"/>
  <c r="H201" i="22"/>
  <c r="L201" i="22"/>
  <c r="L202" i="22"/>
  <c r="C210" i="22"/>
  <c r="D201" i="22"/>
  <c r="D202" i="22"/>
  <c r="F201" i="22"/>
  <c r="F202" i="22"/>
  <c r="B202" i="22"/>
  <c r="B201" i="22"/>
  <c r="J201" i="22"/>
  <c r="H210" i="22" s="1"/>
  <c r="J202" i="22"/>
  <c r="G103" i="22" l="1"/>
  <c r="E103" i="22"/>
  <c r="H103" i="22"/>
  <c r="C103" i="22"/>
  <c r="F103" i="22"/>
  <c r="E210" i="22"/>
  <c r="D103" i="22"/>
  <c r="D210" i="22"/>
  <c r="I210" i="22"/>
  <c r="G210" i="22"/>
  <c r="L210" i="22"/>
  <c r="F210" i="22"/>
  <c r="K210" i="22" l="1"/>
  <c r="J210" i="22"/>
  <c r="C3" i="22" l="1"/>
  <c r="E3" i="22" l="1"/>
  <c r="C4" i="22"/>
  <c r="E4" i="22"/>
  <c r="C5" i="22"/>
  <c r="E5" i="22"/>
  <c r="C7" i="22"/>
  <c r="E7" i="22"/>
  <c r="C8" i="22"/>
  <c r="E8" i="22"/>
  <c r="C9" i="22"/>
  <c r="E9" i="22"/>
  <c r="M19" i="21" l="1"/>
  <c r="P19" i="21" s="1"/>
  <c r="M18" i="21"/>
  <c r="P18" i="21" s="1"/>
  <c r="M17" i="21"/>
  <c r="P17" i="21" s="1"/>
  <c r="M16" i="21"/>
  <c r="P16" i="21" s="1"/>
  <c r="M15" i="21"/>
  <c r="P15" i="21" s="1"/>
  <c r="M14" i="21"/>
  <c r="P14" i="21" s="1"/>
  <c r="P13" i="21"/>
  <c r="M13" i="21"/>
  <c r="M12" i="21"/>
  <c r="P12" i="21" s="1"/>
  <c r="M11" i="21"/>
  <c r="P11" i="21" s="1"/>
  <c r="M10" i="21"/>
  <c r="P10" i="21" s="1"/>
  <c r="M9" i="21"/>
  <c r="P9" i="21" s="1"/>
  <c r="M8" i="21"/>
  <c r="P8" i="21" s="1"/>
  <c r="M7" i="21"/>
  <c r="P7" i="21" s="1"/>
  <c r="M6" i="21"/>
  <c r="P6" i="21" s="1"/>
  <c r="M5" i="21"/>
  <c r="P5" i="21" s="1"/>
  <c r="I10" i="20"/>
  <c r="H10" i="20"/>
  <c r="G10" i="20"/>
  <c r="I9" i="20"/>
  <c r="H9" i="20"/>
  <c r="G9" i="20"/>
  <c r="I8" i="20"/>
  <c r="H8" i="20"/>
  <c r="G8" i="20"/>
  <c r="J7" i="20"/>
  <c r="K7" i="20" s="1"/>
  <c r="I7" i="20"/>
  <c r="H7" i="20"/>
  <c r="G7" i="20"/>
  <c r="J6" i="20"/>
  <c r="K6" i="20" s="1"/>
  <c r="I6" i="20"/>
  <c r="H6" i="20"/>
  <c r="G6" i="20"/>
  <c r="I5" i="20"/>
  <c r="H5" i="20"/>
  <c r="G5" i="20"/>
  <c r="X54" i="19"/>
  <c r="Y54" i="19" s="1"/>
  <c r="X53" i="19"/>
  <c r="Y53" i="19" s="1"/>
  <c r="X51" i="19"/>
  <c r="Y51" i="19" s="1"/>
  <c r="X50" i="19"/>
  <c r="Y50" i="19" s="1"/>
  <c r="X49" i="19"/>
  <c r="Y49" i="19" s="1"/>
  <c r="X48" i="19"/>
  <c r="Y48" i="19" s="1"/>
  <c r="X46" i="19"/>
  <c r="Y46" i="19" s="1"/>
  <c r="X45" i="19"/>
  <c r="Y45" i="19" s="1"/>
  <c r="X43" i="19"/>
  <c r="Y43" i="19" s="1"/>
  <c r="X42" i="19"/>
  <c r="Y42" i="19" s="1"/>
  <c r="S35" i="19"/>
  <c r="S55" i="19" s="1"/>
  <c r="R35" i="19"/>
  <c r="R55" i="19" s="1"/>
  <c r="Z55" i="19" s="1"/>
  <c r="Q35" i="19"/>
  <c r="T35" i="19" s="1"/>
  <c r="U35" i="19" s="1"/>
  <c r="S34" i="19"/>
  <c r="S54" i="19" s="1"/>
  <c r="R34" i="19"/>
  <c r="R54" i="19" s="1"/>
  <c r="Z54" i="19" s="1"/>
  <c r="Q34" i="19"/>
  <c r="T34" i="19" s="1"/>
  <c r="U34" i="19" s="1"/>
  <c r="S33" i="19"/>
  <c r="S53" i="19" s="1"/>
  <c r="R33" i="19"/>
  <c r="R53" i="19" s="1"/>
  <c r="Z53" i="19" s="1"/>
  <c r="Q33" i="19"/>
  <c r="S32" i="19"/>
  <c r="S52" i="19" s="1"/>
  <c r="R32" i="19"/>
  <c r="R52" i="19" s="1"/>
  <c r="Z52" i="19" s="1"/>
  <c r="Q32" i="19"/>
  <c r="X52" i="19" s="1"/>
  <c r="Y52" i="19" s="1"/>
  <c r="U31" i="19"/>
  <c r="T31" i="19"/>
  <c r="S31" i="19"/>
  <c r="S51" i="19" s="1"/>
  <c r="R31" i="19"/>
  <c r="R51" i="19" s="1"/>
  <c r="Z51" i="19" s="1"/>
  <c r="Q31" i="19"/>
  <c r="S30" i="19"/>
  <c r="S50" i="19" s="1"/>
  <c r="R30" i="19"/>
  <c r="T30" i="19" s="1"/>
  <c r="U30" i="19" s="1"/>
  <c r="Q30" i="19"/>
  <c r="S29" i="19"/>
  <c r="S49" i="19" s="1"/>
  <c r="R29" i="19"/>
  <c r="R49" i="19" s="1"/>
  <c r="Z49" i="19" s="1"/>
  <c r="Q29" i="19"/>
  <c r="T29" i="19" s="1"/>
  <c r="U29" i="19" s="1"/>
  <c r="T28" i="19"/>
  <c r="U28" i="19" s="1"/>
  <c r="S28" i="19"/>
  <c r="S48" i="19" s="1"/>
  <c r="R28" i="19"/>
  <c r="R48" i="19" s="1"/>
  <c r="Z48" i="19" s="1"/>
  <c r="Q28" i="19"/>
  <c r="S27" i="19"/>
  <c r="S47" i="19" s="1"/>
  <c r="R27" i="19"/>
  <c r="R47" i="19" s="1"/>
  <c r="Z47" i="19" s="1"/>
  <c r="Q27" i="19"/>
  <c r="X47" i="19" s="1"/>
  <c r="Y47" i="19" s="1"/>
  <c r="S26" i="19"/>
  <c r="S46" i="19" s="1"/>
  <c r="R26" i="19"/>
  <c r="R46" i="19" s="1"/>
  <c r="Z46" i="19" s="1"/>
  <c r="Q26" i="19"/>
  <c r="T26" i="19" s="1"/>
  <c r="U26" i="19" s="1"/>
  <c r="S25" i="19"/>
  <c r="S45" i="19" s="1"/>
  <c r="R25" i="19"/>
  <c r="R45" i="19" s="1"/>
  <c r="Z45" i="19" s="1"/>
  <c r="Q25" i="19"/>
  <c r="S24" i="19"/>
  <c r="S44" i="19" s="1"/>
  <c r="R24" i="19"/>
  <c r="R44" i="19" s="1"/>
  <c r="Z44" i="19" s="1"/>
  <c r="Q24" i="19"/>
  <c r="T24" i="19" s="1"/>
  <c r="U24" i="19" s="1"/>
  <c r="U23" i="19"/>
  <c r="T23" i="19"/>
  <c r="S23" i="19"/>
  <c r="S43" i="19" s="1"/>
  <c r="R23" i="19"/>
  <c r="R43" i="19" s="1"/>
  <c r="Z43" i="19" s="1"/>
  <c r="Q23" i="19"/>
  <c r="S22" i="19"/>
  <c r="S42" i="19" s="1"/>
  <c r="R22" i="19"/>
  <c r="T22" i="19" s="1"/>
  <c r="U22" i="19" s="1"/>
  <c r="Q22" i="19"/>
  <c r="U35" i="18"/>
  <c r="S35" i="18"/>
  <c r="T35" i="18" s="1"/>
  <c r="R35" i="18"/>
  <c r="Q35" i="18"/>
  <c r="R34" i="18"/>
  <c r="S34" i="18" s="1"/>
  <c r="T34" i="18" s="1"/>
  <c r="Q34" i="18"/>
  <c r="R33" i="18"/>
  <c r="Q33" i="18"/>
  <c r="S33" i="18" s="1"/>
  <c r="R32" i="18"/>
  <c r="Q32" i="18"/>
  <c r="R31" i="18"/>
  <c r="Q31" i="18"/>
  <c r="S31" i="18" s="1"/>
  <c r="T31" i="18" s="1"/>
  <c r="R30" i="18"/>
  <c r="S30" i="18" s="1"/>
  <c r="Q30" i="18"/>
  <c r="S29" i="18"/>
  <c r="T29" i="18" s="1"/>
  <c r="R29" i="18"/>
  <c r="U29" i="18" s="1"/>
  <c r="Q29" i="18"/>
  <c r="R28" i="18"/>
  <c r="Q28" i="18"/>
  <c r="S28" i="18" s="1"/>
  <c r="T28" i="18" s="1"/>
  <c r="U27" i="18"/>
  <c r="S27" i="18"/>
  <c r="T27" i="18" s="1"/>
  <c r="R27" i="18"/>
  <c r="Q27" i="18"/>
  <c r="R26" i="18"/>
  <c r="Q26" i="18"/>
  <c r="R25" i="18"/>
  <c r="Q25" i="18"/>
  <c r="S25" i="18" s="1"/>
  <c r="R24" i="18"/>
  <c r="Q24" i="18"/>
  <c r="R23" i="18"/>
  <c r="U23" i="18" s="1"/>
  <c r="Q23" i="18"/>
  <c r="S23" i="18" s="1"/>
  <c r="T23" i="18" s="1"/>
  <c r="R22" i="18"/>
  <c r="S22" i="18" s="1"/>
  <c r="Q22" i="18"/>
  <c r="P97" i="17"/>
  <c r="R97" i="17" s="1"/>
  <c r="O97" i="17"/>
  <c r="N97" i="17"/>
  <c r="Q97" i="17" s="1"/>
  <c r="R96" i="17"/>
  <c r="V106" i="17" s="1"/>
  <c r="Q96" i="17"/>
  <c r="P96" i="17"/>
  <c r="O96" i="17"/>
  <c r="N96" i="17"/>
  <c r="P95" i="17"/>
  <c r="R95" i="17" s="1"/>
  <c r="V105" i="17" s="1"/>
  <c r="O95" i="17"/>
  <c r="N95" i="17"/>
  <c r="Q95" i="17" s="1"/>
  <c r="R94" i="17"/>
  <c r="U105" i="17" s="1"/>
  <c r="P94" i="17"/>
  <c r="O94" i="17"/>
  <c r="N94" i="17"/>
  <c r="Q94" i="17" s="1"/>
  <c r="P93" i="17"/>
  <c r="R93" i="17" s="1"/>
  <c r="O93" i="17"/>
  <c r="N93" i="17"/>
  <c r="P92" i="17"/>
  <c r="R92" i="17" s="1"/>
  <c r="O92" i="17"/>
  <c r="N92" i="17"/>
  <c r="Q92" i="17" s="1"/>
  <c r="R91" i="17"/>
  <c r="Q91" i="17"/>
  <c r="P91" i="17"/>
  <c r="O91" i="17"/>
  <c r="N91" i="17"/>
  <c r="P90" i="17"/>
  <c r="R90" i="17" s="1"/>
  <c r="O90" i="17"/>
  <c r="Q90" i="17" s="1"/>
  <c r="N90" i="17"/>
  <c r="P89" i="17"/>
  <c r="R89" i="17" s="1"/>
  <c r="O106" i="17" s="1"/>
  <c r="O89" i="17"/>
  <c r="N89" i="17"/>
  <c r="Q89" i="17" s="1"/>
  <c r="R88" i="17"/>
  <c r="Q88" i="17"/>
  <c r="P88" i="17"/>
  <c r="O88" i="17"/>
  <c r="N88" i="17"/>
  <c r="P87" i="17"/>
  <c r="R87" i="17" s="1"/>
  <c r="O87" i="17"/>
  <c r="N87" i="17"/>
  <c r="Q87" i="17" s="1"/>
  <c r="R86" i="17"/>
  <c r="P86" i="17"/>
  <c r="O86" i="17"/>
  <c r="N86" i="17"/>
  <c r="Q86" i="17" s="1"/>
  <c r="P85" i="17"/>
  <c r="R85" i="17" s="1"/>
  <c r="O85" i="17"/>
  <c r="N85" i="17"/>
  <c r="P84" i="17"/>
  <c r="R84" i="17" s="1"/>
  <c r="O84" i="17"/>
  <c r="N84" i="17"/>
  <c r="Q84" i="17" s="1"/>
  <c r="R83" i="17"/>
  <c r="Q83" i="17"/>
  <c r="P83" i="17"/>
  <c r="O83" i="17"/>
  <c r="N83" i="17"/>
  <c r="P82" i="17"/>
  <c r="R82" i="17" s="1"/>
  <c r="O82" i="17"/>
  <c r="Q82" i="17" s="1"/>
  <c r="N82" i="17"/>
  <c r="P81" i="17"/>
  <c r="R81" i="17" s="1"/>
  <c r="O81" i="17"/>
  <c r="N81" i="17"/>
  <c r="Q81" i="17" s="1"/>
  <c r="R80" i="17"/>
  <c r="Q80" i="17"/>
  <c r="P80" i="17"/>
  <c r="O80" i="17"/>
  <c r="N80" i="17"/>
  <c r="P79" i="17"/>
  <c r="R79" i="17" s="1"/>
  <c r="O79" i="17"/>
  <c r="N79" i="17"/>
  <c r="Q79" i="17" s="1"/>
  <c r="R78" i="17"/>
  <c r="P105" i="17" s="1"/>
  <c r="P78" i="17"/>
  <c r="O78" i="17"/>
  <c r="N78" i="17"/>
  <c r="Q78" i="17" s="1"/>
  <c r="P77" i="17"/>
  <c r="R77" i="17" s="1"/>
  <c r="O77" i="17"/>
  <c r="N77" i="17"/>
  <c r="P76" i="17"/>
  <c r="R76" i="17" s="1"/>
  <c r="O76" i="17"/>
  <c r="N76" i="17"/>
  <c r="Q76" i="17" s="1"/>
  <c r="R75" i="17"/>
  <c r="Q75" i="17"/>
  <c r="P75" i="17"/>
  <c r="O75" i="17"/>
  <c r="N75" i="17"/>
  <c r="P74" i="17"/>
  <c r="R74" i="17" s="1"/>
  <c r="O74" i="17"/>
  <c r="Q74" i="17" s="1"/>
  <c r="N74" i="17"/>
  <c r="G22" i="13"/>
  <c r="G15" i="13"/>
  <c r="G22" i="12"/>
  <c r="G15" i="12"/>
  <c r="G18" i="11"/>
  <c r="L16" i="16"/>
  <c r="K16" i="16"/>
  <c r="J16" i="16"/>
  <c r="I16" i="16"/>
  <c r="H16" i="16"/>
  <c r="G16" i="16"/>
  <c r="F16" i="16"/>
  <c r="E16" i="16"/>
  <c r="L15" i="16"/>
  <c r="K15" i="16"/>
  <c r="J15" i="16"/>
  <c r="I15" i="16"/>
  <c r="H15" i="16"/>
  <c r="H23" i="16" s="1"/>
  <c r="G15" i="16"/>
  <c r="G23" i="16" s="1"/>
  <c r="F15" i="16"/>
  <c r="F23" i="16" s="1"/>
  <c r="E15" i="16"/>
  <c r="E23" i="16" s="1"/>
  <c r="L14" i="16"/>
  <c r="K14" i="16"/>
  <c r="J14" i="16"/>
  <c r="I14" i="16"/>
  <c r="H14" i="16"/>
  <c r="G14" i="16"/>
  <c r="F14" i="16"/>
  <c r="E14" i="16"/>
  <c r="L13" i="16"/>
  <c r="K13" i="16"/>
  <c r="J13" i="16"/>
  <c r="I13" i="16"/>
  <c r="H13" i="16"/>
  <c r="H21" i="16" s="1"/>
  <c r="G13" i="16"/>
  <c r="G21" i="16" s="1"/>
  <c r="F13" i="16"/>
  <c r="F21" i="16" s="1"/>
  <c r="E13" i="16"/>
  <c r="E21" i="16" s="1"/>
  <c r="L12" i="16"/>
  <c r="K12" i="16"/>
  <c r="J12" i="16"/>
  <c r="I12" i="16"/>
  <c r="H12" i="16"/>
  <c r="H20" i="16" s="1"/>
  <c r="G12" i="16"/>
  <c r="G20" i="16" s="1"/>
  <c r="F12" i="16"/>
  <c r="F20" i="16" s="1"/>
  <c r="E12" i="16"/>
  <c r="E20" i="16" s="1"/>
  <c r="H34" i="15"/>
  <c r="H30" i="15"/>
  <c r="L24" i="15"/>
  <c r="K24" i="15"/>
  <c r="J24" i="15"/>
  <c r="I24" i="15"/>
  <c r="H24" i="15"/>
  <c r="G24" i="15"/>
  <c r="L23" i="15"/>
  <c r="K23" i="15"/>
  <c r="M23" i="15" s="1"/>
  <c r="J23" i="15"/>
  <c r="I23" i="15"/>
  <c r="H23" i="15"/>
  <c r="G23" i="15"/>
  <c r="L22" i="15"/>
  <c r="K22" i="15"/>
  <c r="M22" i="15" s="1"/>
  <c r="J22" i="15"/>
  <c r="I22" i="15"/>
  <c r="H35" i="15" s="1"/>
  <c r="H22" i="15"/>
  <c r="G22" i="15"/>
  <c r="G35" i="15" s="1"/>
  <c r="L21" i="15"/>
  <c r="K21" i="15"/>
  <c r="G34" i="15" s="1"/>
  <c r="J21" i="15"/>
  <c r="I21" i="15"/>
  <c r="M21" i="15" s="1"/>
  <c r="H21" i="15"/>
  <c r="G21" i="15"/>
  <c r="M20" i="15"/>
  <c r="L20" i="15"/>
  <c r="K20" i="15"/>
  <c r="H33" i="15" s="1"/>
  <c r="J20" i="15"/>
  <c r="I20" i="15"/>
  <c r="H20" i="15"/>
  <c r="G20" i="15"/>
  <c r="M19" i="15"/>
  <c r="L19" i="15"/>
  <c r="K19" i="15"/>
  <c r="H32" i="15" s="1"/>
  <c r="J19" i="15"/>
  <c r="I19" i="15"/>
  <c r="H19" i="15"/>
  <c r="G19" i="15"/>
  <c r="G32" i="15" s="1"/>
  <c r="L18" i="15"/>
  <c r="K18" i="15"/>
  <c r="M18" i="15" s="1"/>
  <c r="J18" i="15"/>
  <c r="I18" i="15"/>
  <c r="H18" i="15"/>
  <c r="G18" i="15"/>
  <c r="L17" i="15"/>
  <c r="K17" i="15"/>
  <c r="M17" i="15" s="1"/>
  <c r="J17" i="15"/>
  <c r="I17" i="15"/>
  <c r="H17" i="15"/>
  <c r="G17" i="15"/>
  <c r="L16" i="15"/>
  <c r="K16" i="15"/>
  <c r="H29" i="15" s="1"/>
  <c r="J16" i="15"/>
  <c r="I16" i="15"/>
  <c r="H16" i="15"/>
  <c r="G16" i="15"/>
  <c r="H34" i="14"/>
  <c r="H30" i="14"/>
  <c r="L24" i="14"/>
  <c r="K24" i="14"/>
  <c r="G37" i="14" s="1"/>
  <c r="J24" i="14"/>
  <c r="I24" i="14"/>
  <c r="H24" i="14"/>
  <c r="G24" i="14"/>
  <c r="L23" i="14"/>
  <c r="K23" i="14"/>
  <c r="M23" i="14" s="1"/>
  <c r="J23" i="14"/>
  <c r="I23" i="14"/>
  <c r="H23" i="14"/>
  <c r="G23" i="14"/>
  <c r="L22" i="14"/>
  <c r="K22" i="14"/>
  <c r="J22" i="14"/>
  <c r="I22" i="14"/>
  <c r="H35" i="14" s="1"/>
  <c r="H22" i="14"/>
  <c r="G22" i="14"/>
  <c r="L21" i="14"/>
  <c r="K21" i="14"/>
  <c r="G34" i="14" s="1"/>
  <c r="J21" i="14"/>
  <c r="I21" i="14"/>
  <c r="M21" i="14" s="1"/>
  <c r="H21" i="14"/>
  <c r="G21" i="14"/>
  <c r="M20" i="14"/>
  <c r="L20" i="14"/>
  <c r="K20" i="14"/>
  <c r="G33" i="14" s="1"/>
  <c r="J20" i="14"/>
  <c r="I20" i="14"/>
  <c r="H20" i="14"/>
  <c r="G20" i="14"/>
  <c r="M19" i="14"/>
  <c r="L19" i="14"/>
  <c r="K19" i="14"/>
  <c r="H32" i="14" s="1"/>
  <c r="J19" i="14"/>
  <c r="I19" i="14"/>
  <c r="H19" i="14"/>
  <c r="G19" i="14"/>
  <c r="G32" i="14" s="1"/>
  <c r="L18" i="14"/>
  <c r="K18" i="14"/>
  <c r="H31" i="14" s="1"/>
  <c r="J18" i="14"/>
  <c r="I18" i="14"/>
  <c r="H18" i="14"/>
  <c r="G18" i="14"/>
  <c r="L17" i="14"/>
  <c r="K17" i="14"/>
  <c r="M17" i="14" s="1"/>
  <c r="J17" i="14"/>
  <c r="I17" i="14"/>
  <c r="H17" i="14"/>
  <c r="G17" i="14"/>
  <c r="L16" i="14"/>
  <c r="K16" i="14"/>
  <c r="G29" i="14" s="1"/>
  <c r="J16" i="14"/>
  <c r="I16" i="14"/>
  <c r="H16" i="14"/>
  <c r="G16" i="14"/>
  <c r="L22" i="13"/>
  <c r="K22" i="13"/>
  <c r="J22" i="13"/>
  <c r="I22" i="13"/>
  <c r="H22" i="13"/>
  <c r="L21" i="13"/>
  <c r="K21" i="13"/>
  <c r="H32" i="13" s="1"/>
  <c r="J21" i="13"/>
  <c r="I21" i="13"/>
  <c r="H21" i="13"/>
  <c r="G21" i="13"/>
  <c r="L20" i="13"/>
  <c r="K20" i="13"/>
  <c r="J20" i="13"/>
  <c r="I20" i="13"/>
  <c r="H20" i="13"/>
  <c r="G20" i="13"/>
  <c r="L19" i="13"/>
  <c r="K19" i="13"/>
  <c r="J19" i="13"/>
  <c r="I19" i="13"/>
  <c r="H19" i="13"/>
  <c r="G19" i="13"/>
  <c r="L18" i="13"/>
  <c r="K18" i="13"/>
  <c r="J18" i="13"/>
  <c r="I18" i="13"/>
  <c r="H18" i="13"/>
  <c r="G18" i="13"/>
  <c r="L17" i="13"/>
  <c r="K17" i="13"/>
  <c r="H28" i="13" s="1"/>
  <c r="J17" i="13"/>
  <c r="I17" i="13"/>
  <c r="H17" i="13"/>
  <c r="G17" i="13"/>
  <c r="L16" i="13"/>
  <c r="K16" i="13"/>
  <c r="J16" i="13"/>
  <c r="I16" i="13"/>
  <c r="H16" i="13"/>
  <c r="G16" i="13"/>
  <c r="L15" i="13"/>
  <c r="K15" i="13"/>
  <c r="J15" i="13"/>
  <c r="I15" i="13"/>
  <c r="H15" i="13"/>
  <c r="L22" i="12"/>
  <c r="K22" i="12"/>
  <c r="J22" i="12"/>
  <c r="I22" i="12"/>
  <c r="H22" i="12"/>
  <c r="L21" i="12"/>
  <c r="K21" i="12"/>
  <c r="J21" i="12"/>
  <c r="I21" i="12"/>
  <c r="H21" i="12"/>
  <c r="G21" i="12"/>
  <c r="L20" i="12"/>
  <c r="K20" i="12"/>
  <c r="J20" i="12"/>
  <c r="I20" i="12"/>
  <c r="H20" i="12"/>
  <c r="G20" i="12"/>
  <c r="L19" i="12"/>
  <c r="K19" i="12"/>
  <c r="J19" i="12"/>
  <c r="I19" i="12"/>
  <c r="H19" i="12"/>
  <c r="G19" i="12"/>
  <c r="L18" i="12"/>
  <c r="K18" i="12"/>
  <c r="J18" i="12"/>
  <c r="I18" i="12"/>
  <c r="H18" i="12"/>
  <c r="G18" i="12"/>
  <c r="L17" i="12"/>
  <c r="K17" i="12"/>
  <c r="J17" i="12"/>
  <c r="I17" i="12"/>
  <c r="H17" i="12"/>
  <c r="G17" i="12"/>
  <c r="L16" i="12"/>
  <c r="K16" i="12"/>
  <c r="J16" i="12"/>
  <c r="I16" i="12"/>
  <c r="H16" i="12"/>
  <c r="G16" i="12"/>
  <c r="L15" i="12"/>
  <c r="K15" i="12"/>
  <c r="J15" i="12"/>
  <c r="I15" i="12"/>
  <c r="H15" i="12"/>
  <c r="L26" i="11"/>
  <c r="K26" i="11"/>
  <c r="G39" i="11" s="1"/>
  <c r="J26" i="11"/>
  <c r="I26" i="11"/>
  <c r="H26" i="11"/>
  <c r="G26" i="11"/>
  <c r="L25" i="11"/>
  <c r="K25" i="11"/>
  <c r="J25" i="11"/>
  <c r="I25" i="11"/>
  <c r="H25" i="11"/>
  <c r="G25" i="11"/>
  <c r="L24" i="11"/>
  <c r="K24" i="11"/>
  <c r="J24" i="11"/>
  <c r="I24" i="11"/>
  <c r="H24" i="11"/>
  <c r="G24" i="11"/>
  <c r="L23" i="11"/>
  <c r="K23" i="11"/>
  <c r="J23" i="11"/>
  <c r="I23" i="11"/>
  <c r="H23" i="11"/>
  <c r="G23" i="11"/>
  <c r="L22" i="11"/>
  <c r="K22" i="11"/>
  <c r="J22" i="11"/>
  <c r="I22" i="11"/>
  <c r="H22" i="11"/>
  <c r="G22" i="11"/>
  <c r="L21" i="11"/>
  <c r="K21" i="11"/>
  <c r="J21" i="11"/>
  <c r="I21" i="11"/>
  <c r="H21" i="11"/>
  <c r="G21" i="11"/>
  <c r="L20" i="11"/>
  <c r="K20" i="11"/>
  <c r="J20" i="11"/>
  <c r="I20" i="11"/>
  <c r="H20" i="11"/>
  <c r="G20" i="11"/>
  <c r="L19" i="11"/>
  <c r="K19" i="11"/>
  <c r="J19" i="11"/>
  <c r="I19" i="11"/>
  <c r="H19" i="11"/>
  <c r="G19" i="11"/>
  <c r="L18" i="11"/>
  <c r="K18" i="11"/>
  <c r="J18" i="11"/>
  <c r="I18" i="11"/>
  <c r="H18" i="11"/>
  <c r="U42" i="19" l="1"/>
  <c r="U44" i="19"/>
  <c r="T44" i="19"/>
  <c r="AA47" i="19"/>
  <c r="U49" i="19"/>
  <c r="AA49" i="19" s="1"/>
  <c r="T49" i="19"/>
  <c r="T47" i="19"/>
  <c r="U47" i="19"/>
  <c r="U54" i="19"/>
  <c r="AA54" i="19" s="1"/>
  <c r="T54" i="19"/>
  <c r="U48" i="19"/>
  <c r="AA48" i="19" s="1"/>
  <c r="T48" i="19"/>
  <c r="T55" i="19"/>
  <c r="U55" i="19"/>
  <c r="AA45" i="19"/>
  <c r="AA52" i="19"/>
  <c r="U43" i="19"/>
  <c r="R59" i="19" s="1"/>
  <c r="T43" i="19"/>
  <c r="T45" i="19"/>
  <c r="U45" i="19"/>
  <c r="U52" i="19"/>
  <c r="T52" i="19"/>
  <c r="AA46" i="19"/>
  <c r="U50" i="19"/>
  <c r="U46" i="19"/>
  <c r="T46" i="19"/>
  <c r="T51" i="19"/>
  <c r="U51" i="19"/>
  <c r="AA51" i="19" s="1"/>
  <c r="U53" i="19"/>
  <c r="AA53" i="19" s="1"/>
  <c r="T53" i="19"/>
  <c r="X44" i="19"/>
  <c r="Y44" i="19" s="1"/>
  <c r="T27" i="19"/>
  <c r="U27" i="19" s="1"/>
  <c r="T25" i="19"/>
  <c r="U25" i="19" s="1"/>
  <c r="T33" i="19"/>
  <c r="U33" i="19" s="1"/>
  <c r="T32" i="19"/>
  <c r="U32" i="19" s="1"/>
  <c r="R42" i="19"/>
  <c r="Z42" i="19" s="1"/>
  <c r="AA42" i="19" s="1"/>
  <c r="R50" i="19"/>
  <c r="Z50" i="19" s="1"/>
  <c r="X55" i="19"/>
  <c r="Y55" i="19" s="1"/>
  <c r="U22" i="18"/>
  <c r="T22" i="18"/>
  <c r="T33" i="18"/>
  <c r="U33" i="18"/>
  <c r="T25" i="18"/>
  <c r="U25" i="18"/>
  <c r="U31" i="18"/>
  <c r="U30" i="18"/>
  <c r="T30" i="18"/>
  <c r="U28" i="18"/>
  <c r="U32" i="18"/>
  <c r="S24" i="18"/>
  <c r="T24" i="18" s="1"/>
  <c r="S32" i="18"/>
  <c r="T32" i="18" s="1"/>
  <c r="S26" i="18"/>
  <c r="T26" i="18" s="1"/>
  <c r="U34" i="18"/>
  <c r="O103" i="17"/>
  <c r="Q103" i="17"/>
  <c r="O104" i="17"/>
  <c r="Q104" i="17"/>
  <c r="P103" i="17"/>
  <c r="N103" i="17"/>
  <c r="N104" i="17"/>
  <c r="P104" i="17"/>
  <c r="P106" i="17"/>
  <c r="N106" i="17"/>
  <c r="U103" i="17"/>
  <c r="V103" i="17"/>
  <c r="V104" i="17"/>
  <c r="U104" i="17"/>
  <c r="Q105" i="17"/>
  <c r="Q106" i="17"/>
  <c r="Q93" i="17"/>
  <c r="Q77" i="17"/>
  <c r="N105" i="17"/>
  <c r="O105" i="17"/>
  <c r="U106" i="17"/>
  <c r="Q85" i="17"/>
  <c r="H33" i="13"/>
  <c r="M22" i="13"/>
  <c r="M16" i="13"/>
  <c r="G33" i="13"/>
  <c r="G27" i="13"/>
  <c r="G38" i="13" s="1"/>
  <c r="G31" i="13"/>
  <c r="M21" i="13"/>
  <c r="G26" i="13"/>
  <c r="G29" i="13"/>
  <c r="H30" i="13"/>
  <c r="M17" i="13"/>
  <c r="M18" i="13"/>
  <c r="G34" i="12"/>
  <c r="M22" i="12"/>
  <c r="H29" i="12"/>
  <c r="H33" i="12"/>
  <c r="H34" i="12"/>
  <c r="H28" i="12"/>
  <c r="H32" i="12"/>
  <c r="M21" i="12"/>
  <c r="G27" i="12"/>
  <c r="G33" i="12"/>
  <c r="H43" i="12" s="1"/>
  <c r="H27" i="12"/>
  <c r="H31" i="12"/>
  <c r="M16" i="12"/>
  <c r="M17" i="12"/>
  <c r="M18" i="12"/>
  <c r="G30" i="12"/>
  <c r="H33" i="11"/>
  <c r="M24" i="11"/>
  <c r="H34" i="11"/>
  <c r="G33" i="11"/>
  <c r="H32" i="11"/>
  <c r="H31" i="11"/>
  <c r="H35" i="11"/>
  <c r="M23" i="11"/>
  <c r="H39" i="11"/>
  <c r="M19" i="11"/>
  <c r="M18" i="11"/>
  <c r="M20" i="11"/>
  <c r="H38" i="11"/>
  <c r="G37" i="11"/>
  <c r="G31" i="11"/>
  <c r="E22" i="16"/>
  <c r="F22" i="16"/>
  <c r="F24" i="16"/>
  <c r="G22" i="16"/>
  <c r="G24" i="16"/>
  <c r="H24" i="16"/>
  <c r="H22" i="16"/>
  <c r="E24" i="16"/>
  <c r="G30" i="15"/>
  <c r="H31" i="15"/>
  <c r="M16" i="15"/>
  <c r="M24" i="15"/>
  <c r="H36" i="15"/>
  <c r="G31" i="15"/>
  <c r="G36" i="15"/>
  <c r="H45" i="15" s="1"/>
  <c r="G29" i="15"/>
  <c r="G33" i="15"/>
  <c r="H44" i="14"/>
  <c r="G44" i="14"/>
  <c r="G35" i="14"/>
  <c r="M22" i="14"/>
  <c r="H29" i="14"/>
  <c r="H33" i="14"/>
  <c r="H37" i="14"/>
  <c r="G30" i="14"/>
  <c r="H42" i="14" s="1"/>
  <c r="M18" i="14"/>
  <c r="G36" i="14"/>
  <c r="G31" i="14"/>
  <c r="M16" i="14"/>
  <c r="M24" i="14"/>
  <c r="H36" i="14"/>
  <c r="H38" i="13"/>
  <c r="H29" i="13"/>
  <c r="H27" i="13"/>
  <c r="G28" i="13"/>
  <c r="G32" i="13"/>
  <c r="H31" i="13"/>
  <c r="M15" i="13"/>
  <c r="G30" i="13"/>
  <c r="M19" i="13"/>
  <c r="H26" i="13"/>
  <c r="M20" i="13"/>
  <c r="H30" i="12"/>
  <c r="G29" i="12"/>
  <c r="G43" i="12"/>
  <c r="M15" i="12"/>
  <c r="G31" i="12"/>
  <c r="M19" i="12"/>
  <c r="M20" i="12"/>
  <c r="G28" i="12"/>
  <c r="H40" i="12" s="1"/>
  <c r="G32" i="12"/>
  <c r="H45" i="11"/>
  <c r="M25" i="11"/>
  <c r="G38" i="11"/>
  <c r="G47" i="11" s="1"/>
  <c r="M21" i="11"/>
  <c r="G32" i="11"/>
  <c r="G36" i="11"/>
  <c r="H36" i="11"/>
  <c r="G34" i="11"/>
  <c r="G45" i="11" s="1"/>
  <c r="M26" i="11"/>
  <c r="G35" i="11"/>
  <c r="H37" i="11"/>
  <c r="M22" i="11"/>
  <c r="AA43" i="19" l="1"/>
  <c r="S60" i="19"/>
  <c r="R60" i="19"/>
  <c r="R62" i="19"/>
  <c r="S62" i="19"/>
  <c r="T42" i="19"/>
  <c r="S63" i="19"/>
  <c r="R63" i="19"/>
  <c r="S61" i="19"/>
  <c r="R61" i="19"/>
  <c r="S64" i="19"/>
  <c r="R64" i="19"/>
  <c r="AA50" i="19"/>
  <c r="T50" i="19"/>
  <c r="AA44" i="19"/>
  <c r="S44" i="18"/>
  <c r="R44" i="18"/>
  <c r="Q48" i="18" s="1"/>
  <c r="R48" i="18" s="1"/>
  <c r="U24" i="18"/>
  <c r="S42" i="18"/>
  <c r="R42" i="18"/>
  <c r="U26" i="18"/>
  <c r="S43" i="18"/>
  <c r="R43" i="18"/>
  <c r="S39" i="18"/>
  <c r="R39" i="18"/>
  <c r="G40" i="12"/>
  <c r="H43" i="15"/>
  <c r="G43" i="15"/>
  <c r="H44" i="15"/>
  <c r="G44" i="15"/>
  <c r="H42" i="15"/>
  <c r="G42" i="15"/>
  <c r="G45" i="15"/>
  <c r="H43" i="14"/>
  <c r="G43" i="14"/>
  <c r="G42" i="14"/>
  <c r="H45" i="14"/>
  <c r="G45" i="14"/>
  <c r="H41" i="13"/>
  <c r="G41" i="13"/>
  <c r="H39" i="13"/>
  <c r="G39" i="13"/>
  <c r="G40" i="13"/>
  <c r="H40" i="13"/>
  <c r="H42" i="12"/>
  <c r="G42" i="12"/>
  <c r="H41" i="12"/>
  <c r="G41" i="12"/>
  <c r="H46" i="11"/>
  <c r="G46" i="11"/>
  <c r="G44" i="11"/>
  <c r="H44" i="11"/>
  <c r="H47" i="11"/>
  <c r="R41" i="18" l="1"/>
  <c r="S41" i="18"/>
  <c r="S40" i="18"/>
  <c r="R40" i="18"/>
  <c r="J103" i="22"/>
  <c r="I103" i="22"/>
  <c r="K103" i="22" l="1"/>
</calcChain>
</file>

<file path=xl/sharedStrings.xml><?xml version="1.0" encoding="utf-8"?>
<sst xmlns="http://schemas.openxmlformats.org/spreadsheetml/2006/main" count="4439" uniqueCount="392">
  <si>
    <t>ATA</t>
  </si>
  <si>
    <t>Mass balance</t>
  </si>
  <si>
    <t>Blank</t>
  </si>
  <si>
    <t>Sample ID</t>
  </si>
  <si>
    <t>Sample</t>
  </si>
  <si>
    <t>Sample Amount</t>
  </si>
  <si>
    <t>Dodecane</t>
  </si>
  <si>
    <t>1-phenoxypropan-2-one</t>
  </si>
  <si>
    <t>S-phenoxypropan-2-amide</t>
  </si>
  <si>
    <t>R-phenoxypropan-2-amide</t>
  </si>
  <si>
    <t>Reten. Time [min]</t>
  </si>
  <si>
    <t>Start Time [min]</t>
  </si>
  <si>
    <t>End Time [min]</t>
  </si>
  <si>
    <t>Start Value [mV]</t>
  </si>
  <si>
    <t>End Value [mV]</t>
  </si>
  <si>
    <t>Area [mV.s]</t>
  </si>
  <si>
    <t>Area [%]</t>
  </si>
  <si>
    <t>Response</t>
  </si>
  <si>
    <t>Amount [mM]</t>
  </si>
  <si>
    <t>Amount% [%]</t>
  </si>
  <si>
    <t>Peak Type</t>
  </si>
  <si>
    <t>Compound Name</t>
  </si>
  <si>
    <t>Data\EZ22000505-cycle 1_334_01</t>
  </si>
  <si>
    <t>Detector 1</t>
  </si>
  <si>
    <t>EZ22000505-cycle 1</t>
  </si>
  <si>
    <t>ISTD</t>
  </si>
  <si>
    <t>ISTD1</t>
  </si>
  <si>
    <t>Ordnr (by ISTD1)</t>
  </si>
  <si>
    <t>Data\EZ22000505-cycle 1_335_01</t>
  </si>
  <si>
    <t>Data\EZ22000505-cycle 1_336_01</t>
  </si>
  <si>
    <t>Data\EZ22000505-cycle 1_337_01</t>
  </si>
  <si>
    <t>Data\EZ22000505-cycle 1_338_01</t>
  </si>
  <si>
    <t>Data\EZ22000505-cycle 1_339_01</t>
  </si>
  <si>
    <t>Data\EZ22000505-cycle 1_340_01</t>
  </si>
  <si>
    <t>Data\EZ22000505-cycle 1_341_01</t>
  </si>
  <si>
    <t>Data\CFE in organic solvent-different amounts_343_01_001</t>
  </si>
  <si>
    <t>CFE in organic solvent-different amounts</t>
  </si>
  <si>
    <t>Data\CFE in organic solvent-different amounts_344_01</t>
  </si>
  <si>
    <t>Data\EZ22000505-cycle 1_342_01</t>
  </si>
  <si>
    <t xml:space="preserve">Amber </t>
  </si>
  <si>
    <t>Coral</t>
  </si>
  <si>
    <t>Opal</t>
  </si>
  <si>
    <t>CFE (7.5 mg)</t>
  </si>
  <si>
    <t>Conversion</t>
  </si>
  <si>
    <t>Selectivity (eeR)</t>
  </si>
  <si>
    <t>Error</t>
  </si>
  <si>
    <t>Amber</t>
  </si>
  <si>
    <t>Immobilisation Yields</t>
  </si>
  <si>
    <t>Average</t>
  </si>
  <si>
    <t>Data\EZ22000573-cycle 2_349_01</t>
  </si>
  <si>
    <t>EZ22000573-cycle 2</t>
  </si>
  <si>
    <t>Data\EZ22000573-cycle 2_350_01</t>
  </si>
  <si>
    <t>Data\EZ22000573-cycle 2_351_01</t>
  </si>
  <si>
    <t>Data\EZ22000573-cycle 2_352_01</t>
  </si>
  <si>
    <t>Data\EZ22000573-cycle 2_353_01</t>
  </si>
  <si>
    <t>Data\EZ22000573-cycle 2_354_01</t>
  </si>
  <si>
    <t>Data\EZ22000573-cycle 2_355_01</t>
  </si>
  <si>
    <t>Data\EZ22000573-cycle 2_356_01</t>
  </si>
  <si>
    <t>Data\EZ22000573-cycle 3_369_01</t>
  </si>
  <si>
    <t>EZ22000573-cycle 3</t>
  </si>
  <si>
    <t>Data\EZ22000573-cycle 3_370_01</t>
  </si>
  <si>
    <t>Data\EZ22000573-cycle 3_371_01</t>
  </si>
  <si>
    <t>Data\EZ22000573-cycle 3_372_01</t>
  </si>
  <si>
    <t>Data\EZ22000573-cycle 3_373_01</t>
  </si>
  <si>
    <t>Data\EZ22000573-cycle 3_374_01</t>
  </si>
  <si>
    <t>Data\EZ22000573-cycle 3_375_01</t>
  </si>
  <si>
    <t>Data\EZ22000573-cycle 3_376_01</t>
  </si>
  <si>
    <t>Data\EZ22000573-cycle 4_387_01</t>
  </si>
  <si>
    <t>EZ22000573-cycle 4</t>
  </si>
  <si>
    <t>Data\EZ22000573-cycle 4_388_01</t>
  </si>
  <si>
    <t>Data\EZ22000573-cycle 4_389_01</t>
  </si>
  <si>
    <t>Data\EZ22000573-cycle 4_390_01</t>
  </si>
  <si>
    <t>Data\EZ22000573-cycle 4_391_01</t>
  </si>
  <si>
    <t>Data\EZ22000573-cycle 4_392_01</t>
  </si>
  <si>
    <t>Data\EZ22000573-cycle 4_393_01</t>
  </si>
  <si>
    <t>Data\EZ22000573-cycle 4_394_01</t>
  </si>
  <si>
    <t>Data\EZ22000573-cycle 4_395_01</t>
  </si>
  <si>
    <t>Data\EZ22000573-cycle 5_304_01</t>
  </si>
  <si>
    <t>EZ22000573-cycle 5</t>
  </si>
  <si>
    <t>Data\EZ22000573-cycle 5_305_01</t>
  </si>
  <si>
    <t>Data\EZ22000573-cycle 5_306_01</t>
  </si>
  <si>
    <t>Data\EZ22000573-cycle 5_307_01</t>
  </si>
  <si>
    <t>Data\EZ22000573-cycle 5_308_01</t>
  </si>
  <si>
    <t>Data\EZ22000573-cycle 5_309_01</t>
  </si>
  <si>
    <t>Data\EZ22000573-cycle 5_310_01</t>
  </si>
  <si>
    <t>Data\EZ22000573-cycle 5_311_01</t>
  </si>
  <si>
    <t>Data\EZ22000573-cycle 5_312_01</t>
  </si>
  <si>
    <t>Cycle 1</t>
  </si>
  <si>
    <t>Cycle 2</t>
  </si>
  <si>
    <t>Cycle 3</t>
  </si>
  <si>
    <t>Cycle 4</t>
  </si>
  <si>
    <t>Cycle 5</t>
  </si>
  <si>
    <t>CFE</t>
  </si>
  <si>
    <t>Relative</t>
  </si>
  <si>
    <t>Yield</t>
  </si>
  <si>
    <t>1-phenoxypropan-2-amine</t>
  </si>
  <si>
    <t>Data\EZ22000226 - substrate stock solution (100 mM)_391_1</t>
  </si>
  <si>
    <t>EZ22000226 - substrate stock solution (100 mM)</t>
  </si>
  <si>
    <t>Data\EZ22000226 - 1 hours - samples with IPA (250 mM) - from 0 to 3_387_1</t>
  </si>
  <si>
    <t>EZ22000226 - 1 hours - samples with IPA (250 mM) - from 0 to 3</t>
  </si>
  <si>
    <t>Data\EZ22000226 - 1 hours - samples with IPA (250 mM) - from 0 to 3_388_1</t>
  </si>
  <si>
    <t>Data\EZ22000226 - 1 hours - samples with IPA (250 mM) - from 0 to 3_389_1</t>
  </si>
  <si>
    <t>Data\EZ22000226 - 1 hours - samples with IPA (250 mM) - from 0 to 3_390_1</t>
  </si>
  <si>
    <t>Data\EZ22000226 - 2 hours - samples without IPA - from 0 to 3 water_371_1</t>
  </si>
  <si>
    <t>EZ22000226 - 2 hours - samples without IPA - from 0 to 3 water</t>
  </si>
  <si>
    <t>Data\EZ22000226 - 2 hours - samples without IPA - from 0 to 3 water_372_1</t>
  </si>
  <si>
    <t>Data\EZ22000226 - 2 hours - samples without IPA - from 0 to 3 water_373_1</t>
  </si>
  <si>
    <t>Data\EZ22000226 - 2 hours - samples without IPA - from 0 to 3 water_374_1</t>
  </si>
  <si>
    <t>Data\EZ22000226 - 2 hours - samples without IPA - from 0 to 3 water_375_1</t>
  </si>
  <si>
    <t>Data\EZ22000226 - 2 hours - samples without IPA - from 0 to 3 water_376_1</t>
  </si>
  <si>
    <t>Data\EZ22000226 - 2 hours - samples without IPA - from 0 to 3 water_377_1</t>
  </si>
  <si>
    <t>Data\EZ22000226 - 2 hours - samples without IPA - from 0 to 3 water_378_1</t>
  </si>
  <si>
    <t>Data\EZ22000226 - 2 hours - samples with IPA (250 mM) - from 0 to 3_379_1</t>
  </si>
  <si>
    <t>EZ22000226 - 2 hours - samples with IPA (250 mM) - from 0 to 3</t>
  </si>
  <si>
    <t>Data\EZ22000226 - 2 hours - samples with IPA (250 mM) - from 0 to 3_380_1</t>
  </si>
  <si>
    <t>Data\EZ22000226 - 2 hours - samples with IPA (250 mM) - from 0 to 3_381_1</t>
  </si>
  <si>
    <t>Data\EZ22000226 - 2 hours - samples with IPA (250 mM) - from 0 to 3_382_1</t>
  </si>
  <si>
    <t>Data\EZ22000226 - 2 hours - samples with IPA (250 mM) - from 0 to 3_383_1</t>
  </si>
  <si>
    <t>Data\EZ22000226 - 2 hours - samples with IPA (250 mM) - from 0 to 3_384_1</t>
  </si>
  <si>
    <t>Data\EZ22000226 - 2 hours - samples with IPA (250 mM) - from 0 to 3_385_1</t>
  </si>
  <si>
    <t>Data\EZ22000226 - 2 hours - samples with IPA (250 mM) - from 0 to 3_386_1</t>
  </si>
  <si>
    <t>Data\EZ22000226 - 18 hours - samples without IPA - from 0 to 3 water_371_1</t>
  </si>
  <si>
    <t>EZ22000226 - 18 hours - samples without IPA - from 0 to 3 water</t>
  </si>
  <si>
    <t>Data\EZ22000226 - 18 hours - samples without IPA - from 0 to 3 water_372_1</t>
  </si>
  <si>
    <t>Data\EZ22000226 - 18 hours - samples without IPA - from 0 to 3 water_373_1</t>
  </si>
  <si>
    <t>Data\EZ22000226 - 18 hours - samples without IPA - from 0 to 3 water_374_1</t>
  </si>
  <si>
    <t>Data\EZ22000226 - 18 hours - samples without IPA - from 0 to 3 water_375_1</t>
  </si>
  <si>
    <t>Data\EZ22000226 - 18 hours - samples without IPA - from 0 to 3 water_376_1</t>
  </si>
  <si>
    <t>Data\EZ22000226 - 18 hours - samples without IPA - from 0 to 3 water_377_1</t>
  </si>
  <si>
    <t>Data\EZ22000226 - 18 hours - samples without IPA - from 0 to 3 water_378_1</t>
  </si>
  <si>
    <t>Data\EZ22000226 - 18 hours - samples with IPA (250 mM) - from 0 to 3 _379_1</t>
  </si>
  <si>
    <t>EZ22000226 - 18 hours - samples with IPA (250 mM) - from 0 to 3</t>
  </si>
  <si>
    <t>Data\EZ22000226 - 18 hours - samples with IPA (250 mM) - from 0 to 3 _380_1</t>
  </si>
  <si>
    <t>Data\EZ22000226 - 18 hours - samples with IPA (250 mM) - from 0 to 3 _381_1</t>
  </si>
  <si>
    <t>Data\EZ22000226 - 18 hours - samples with IPA (250 mM) - from 0 to 3 _382_1</t>
  </si>
  <si>
    <t>Data\EZ22000226 - 18 hours - samples with IPA (250 mM) - from 0 to 3 _383_1</t>
  </si>
  <si>
    <t>Data\EZ22000226 - 18 hours - samples with IPA (250 mM) - from 0 to 3 _384_1</t>
  </si>
  <si>
    <t>Data\EZ22000226 - 18 hours - samples with IPA (250 mM) - from 0 to 3 _385_1</t>
  </si>
  <si>
    <t>Data\EZ22000226 - 18 hours - samples with IPA (250 mM) - from 0 to 3 _386_1</t>
  </si>
  <si>
    <t>Data\EZ22000226 - 24 hours - samples without IPA - from 0 to 3 water_371_1</t>
  </si>
  <si>
    <t>EZ22000226 - 24 hours - samples without IPA - from 0 to 3 water</t>
  </si>
  <si>
    <t>Data\EZ22000226 - 24 hours - samples without IPA - from 0 to 3 water_372_1</t>
  </si>
  <si>
    <t>Data\EZ22000226 - 24 hours - samples without IPA - from 0 to 3 water_373_1</t>
  </si>
  <si>
    <t>Data\EZ22000226 - 24 hours - samples without IPA - from 0 to 3 water_374_1</t>
  </si>
  <si>
    <t>Data\EZ22000226 - 24 hours - samples without IPA - from 0 to 3 water_375_1</t>
  </si>
  <si>
    <t>Data\EZ22000226 - 24 hours - samples without IPA - from 0 to 3 water_376_1</t>
  </si>
  <si>
    <t>Data\EZ22000226 - 24 hours - samples without IPA - from 0 to 3 water_377_1</t>
  </si>
  <si>
    <t>Data\EZ22000226 - 24 hours - samples without IPA - from 0 to 3 water_378_1</t>
  </si>
  <si>
    <t>Data\EZ22000226 - 24 hours - samples with IPA (250 mM) - from 0 to 3_379_1</t>
  </si>
  <si>
    <t>EZ22000226 - 24 hours - samples with IPA (250 mM) - from 0 to 3</t>
  </si>
  <si>
    <t>Data\EZ22000226 - 24 hours - samples with IPA (250 mM) - from 0 to 3_380_1</t>
  </si>
  <si>
    <t>Data\EZ22000226 - 24 hours - samples with IPA (250 mM) - from 0 to 3_381_1</t>
  </si>
  <si>
    <t>Data\EZ22000226 - 24 hours - samples with IPA (250 mM) - from 0 to 3_382_1</t>
  </si>
  <si>
    <t>Data\EZ22000226 - 24 hours - samples with IPA (250 mM) - from 0 to 3_383_1</t>
  </si>
  <si>
    <t>Data\EZ22000226 - 24 hours - samples with IPA (250 mM) - from 0 to 3_384_1</t>
  </si>
  <si>
    <t>Data\EZ22000226 - 24 hours - samples with IPA (250 mM) - from 0 to 3_385_1</t>
  </si>
  <si>
    <t>Data\EZ22000226 - 24 hours - samples with IPA (250 mM) - from 0 to 3_386_1</t>
  </si>
  <si>
    <t>Data\EZ22000226 - 24 hours - samples with IPA and acetone_388_1</t>
  </si>
  <si>
    <t>EZ22000226 - 24 hours - samples with IPA and acetone</t>
  </si>
  <si>
    <t>Data\EZ22000226 - 24 hours - samples with IPA and acetone_389_1</t>
  </si>
  <si>
    <t>Data\EZ22000226 - 24 hours - samples with IPA and acetone_390_1</t>
  </si>
  <si>
    <t>Data\EZ22000226 - 24 hours - samples with IPA and acetone_391_1</t>
  </si>
  <si>
    <t>Data\EZ22000226 - 24 hours - samples with IPA and acetone_392_1</t>
  </si>
  <si>
    <t>Data\EZ22000226 - 24 hours - samples with IPA and acetone_393_1</t>
  </si>
  <si>
    <t>Data\EZ22000226 - 24 hours - samples with IPA and acetone_394_1</t>
  </si>
  <si>
    <t>Data\EZ22000226 - 24 hours - samples with IPA and acetone_395_1</t>
  </si>
  <si>
    <t>Samples without IPA</t>
  </si>
  <si>
    <t>Water %</t>
  </si>
  <si>
    <t>1-phenoxypropan-2-amine [mM]</t>
  </si>
  <si>
    <t>Samples with IPA (250 mM)</t>
  </si>
  <si>
    <t>Samples with IPA and acetone</t>
  </si>
  <si>
    <t>250 + 0</t>
  </si>
  <si>
    <t>200 + 50</t>
  </si>
  <si>
    <t>100 + 150</t>
  </si>
  <si>
    <t>0 + 250</t>
  </si>
  <si>
    <t>Conversion [%]</t>
  </si>
  <si>
    <t>1% water in EtOAc</t>
  </si>
  <si>
    <t>Different water contents</t>
  </si>
  <si>
    <t>Without IPA</t>
  </si>
  <si>
    <t>With IPA [250 mM]</t>
  </si>
  <si>
    <t>Error No IPA [%]</t>
  </si>
  <si>
    <t>Error IPA [%]</t>
  </si>
  <si>
    <t>IPA + Acetone</t>
  </si>
  <si>
    <t>Error [%]</t>
  </si>
  <si>
    <t>ATA and Lipase Comparison</t>
  </si>
  <si>
    <t>EZ22000106</t>
  </si>
  <si>
    <t>Transaminase Error [%]</t>
  </si>
  <si>
    <t>Lipase Error [%]</t>
  </si>
  <si>
    <t>Transaminase Yield [%]</t>
  </si>
  <si>
    <t>Lipase Yield [%]</t>
  </si>
  <si>
    <t>Data\EZ22000302_102_1</t>
  </si>
  <si>
    <t>EZ22000302</t>
  </si>
  <si>
    <t>Data\EZ22000302_103_1</t>
  </si>
  <si>
    <t>Data\EZ22000302_106_1</t>
  </si>
  <si>
    <t>Data\EZ22000302_107_1</t>
  </si>
  <si>
    <t>Data\EZ22000302_108_1</t>
  </si>
  <si>
    <t>Data\EZ22000302_109_1</t>
  </si>
  <si>
    <t>Data\EZ22000302_110_1</t>
  </si>
  <si>
    <t>Data\EZ22000302_111_1</t>
  </si>
  <si>
    <t>Data\EZ22000302_112_1</t>
  </si>
  <si>
    <t>Data\EZ22000302_113_1</t>
  </si>
  <si>
    <t>Data\EZ22000302_104_1</t>
  </si>
  <si>
    <t>Data\EZ22000302_105_1</t>
  </si>
  <si>
    <t>Data\EZ22000302_114_1</t>
  </si>
  <si>
    <t>Data\EZ22000302_115_1</t>
  </si>
  <si>
    <t>Ketone</t>
  </si>
  <si>
    <t>Amine</t>
  </si>
  <si>
    <t>Total</t>
  </si>
  <si>
    <t xml:space="preserve">Mass balance </t>
  </si>
  <si>
    <t>% water in iPrOH</t>
  </si>
  <si>
    <t>Productivity (mg/ g h)</t>
  </si>
  <si>
    <t>STY (mg/mL h)</t>
  </si>
  <si>
    <t>Data\EZ22000302-lipase_102_1_001</t>
  </si>
  <si>
    <t>EZ22000302-lipase</t>
  </si>
  <si>
    <t>Data\EZ22000302-lipase_103_1</t>
  </si>
  <si>
    <t>Data\EZ22000302-lipase_104_1</t>
  </si>
  <si>
    <t>Data\EZ22000302-lipase_105_1</t>
  </si>
  <si>
    <t>Data\EZ22000302-lipase_106_1</t>
  </si>
  <si>
    <t>Data\EZ22000302-lipase_107_1</t>
  </si>
  <si>
    <t>Data\EZ22000302-lipase_108_1</t>
  </si>
  <si>
    <t>Data\EZ22000302-lipase_109_1</t>
  </si>
  <si>
    <t>Data\EZ22000302-lipase_110_1</t>
  </si>
  <si>
    <t>Data\EZ22000302-lipase_111_1</t>
  </si>
  <si>
    <t>Data\EZ22000302-lipase_112_1</t>
  </si>
  <si>
    <t>Data\EZ22000302-lipase_113_1</t>
  </si>
  <si>
    <t>Data\EZ22000302-lipase_114_1</t>
  </si>
  <si>
    <t>Data\EZ22000302-lipase_115_1</t>
  </si>
  <si>
    <t>(R)-Amide</t>
  </si>
  <si>
    <t>Mass Balance</t>
  </si>
  <si>
    <t>Initial  (from ATA reaction)</t>
  </si>
  <si>
    <t xml:space="preserve">Final </t>
  </si>
  <si>
    <t>Product</t>
  </si>
  <si>
    <t>Final</t>
  </si>
  <si>
    <t>Decrease factor</t>
  </si>
  <si>
    <t>Difference</t>
  </si>
  <si>
    <t>CASCADE</t>
  </si>
  <si>
    <t>Total Yield (theor)</t>
  </si>
  <si>
    <t>Total Yield (Exp)</t>
  </si>
  <si>
    <t>ArRmut11</t>
  </si>
  <si>
    <t>CALB</t>
  </si>
  <si>
    <t>Time (h)</t>
  </si>
  <si>
    <t>Amide</t>
  </si>
  <si>
    <t>Transaminase</t>
  </si>
  <si>
    <t>Lipase</t>
  </si>
  <si>
    <t>Cascade</t>
  </si>
  <si>
    <t>Experimental</t>
  </si>
  <si>
    <t>Calculated (from ATA+LIP conversions)</t>
  </si>
  <si>
    <t>Protein Loading [%]</t>
  </si>
  <si>
    <t>Immobilisation Yield [%]</t>
  </si>
  <si>
    <t>Pure Protein</t>
  </si>
  <si>
    <t>Time</t>
  </si>
  <si>
    <t>Amber 1</t>
  </si>
  <si>
    <t>Amber 2</t>
  </si>
  <si>
    <t>Coral 1</t>
  </si>
  <si>
    <t>Coral 2</t>
  </si>
  <si>
    <t>Opal 1</t>
  </si>
  <si>
    <t>Opal 2</t>
  </si>
  <si>
    <t>Slope</t>
  </si>
  <si>
    <t>Av. Slope</t>
  </si>
  <si>
    <t>20 mM Na-Pyr</t>
  </si>
  <si>
    <t>Protein</t>
  </si>
  <si>
    <t>A2</t>
  </si>
  <si>
    <t>A3</t>
  </si>
  <si>
    <t>B2</t>
  </si>
  <si>
    <t>B3</t>
  </si>
  <si>
    <t>C2</t>
  </si>
  <si>
    <t>C3</t>
  </si>
  <si>
    <t>D2</t>
  </si>
  <si>
    <t>D3</t>
  </si>
  <si>
    <t>E2</t>
  </si>
  <si>
    <t>E3</t>
  </si>
  <si>
    <t>F2</t>
  </si>
  <si>
    <t>F3</t>
  </si>
  <si>
    <t>G2</t>
  </si>
  <si>
    <t>G3</t>
  </si>
  <si>
    <t xml:space="preserve">Recovered activities without considering immobilisation yields </t>
  </si>
  <si>
    <t>45 min - 5 points</t>
  </si>
  <si>
    <t xml:space="preserve">Coral </t>
  </si>
  <si>
    <t xml:space="preserve">Recovered activities considering immobilisation yields </t>
  </si>
  <si>
    <t>Time (min)</t>
  </si>
  <si>
    <t>immobilisation yield</t>
  </si>
  <si>
    <t>Yield [%]</t>
  </si>
  <si>
    <t xml:space="preserve">Recovered activity </t>
  </si>
  <si>
    <t>Initial rate from yield %</t>
  </si>
  <si>
    <t xml:space="preserve">Recovered activity  </t>
  </si>
  <si>
    <t>Data\EZ23000251_CFE_R1_301_01</t>
  </si>
  <si>
    <t>EZ23000251_CFE_R1</t>
  </si>
  <si>
    <t>24Mar2022_ChirasilDex_Phenoxypropan-2-amine_ATA method_with calibration updated (Antia)</t>
  </si>
  <si>
    <t>Data\EZ23000251_CFE_R1_302_01</t>
  </si>
  <si>
    <t>Data\EZ23000251_CFE_R1_303_01</t>
  </si>
  <si>
    <t>Data\EZ23000251_CFE_R1_304_01</t>
  </si>
  <si>
    <t>Data\EZ23000251_CFE_R1_305_01</t>
  </si>
  <si>
    <t>Data\EZ23000251_CFE_R1_306_01</t>
  </si>
  <si>
    <t>Data\EZ23000251_CFE_R1_307_01</t>
  </si>
  <si>
    <t>Data\EZ23000251_CFE_R2_329_01</t>
  </si>
  <si>
    <t>EZ23000251_CFE_R2</t>
  </si>
  <si>
    <t>Data\EZ23000251_CFE_R2_330_01</t>
  </si>
  <si>
    <t>Data\EZ23000251_CFE_R2_331_01</t>
  </si>
  <si>
    <t>Data\EZ23000251_CFE_R2_332_01</t>
  </si>
  <si>
    <t>Data\EZ23000251_CFE_R2_333_01</t>
  </si>
  <si>
    <t>Data\EZ23000251_CFE_R2_334_01</t>
  </si>
  <si>
    <t>Data\EZ23000251_CFE_R2_335_01</t>
  </si>
  <si>
    <t>1-phenoxypropan-2-one [%]</t>
  </si>
  <si>
    <t>Phenoxypropan-2-amine [%]</t>
  </si>
  <si>
    <t>Data\EZ23000251_Amber_R1_308_01</t>
  </si>
  <si>
    <t>EZ23000251_Amber_R1</t>
  </si>
  <si>
    <t>Data\EZ23000251_Amber_R1_309_01</t>
  </si>
  <si>
    <t>Data\EZ23000251_Amber_R1_310_01</t>
  </si>
  <si>
    <t>Data\EZ23000251_Amber_R1_311_01</t>
  </si>
  <si>
    <t>Data\EZ23000251_Amber_R1_312_01</t>
  </si>
  <si>
    <t>Data\EZ23000251_Amber_R1_313_01</t>
  </si>
  <si>
    <t>Data\EZ23000251_Amber_R1_314_01</t>
  </si>
  <si>
    <t>Data\EZ23000251_Amber_R2_336_01</t>
  </si>
  <si>
    <t>EZ23000251_Amber_R2</t>
  </si>
  <si>
    <t>Data\EZ23000251_Amber_R2_337_01</t>
  </si>
  <si>
    <t>Data\EZ23000251_Amber_R2_338_01</t>
  </si>
  <si>
    <t>Data\EZ23000251_Amber_R2_339_01</t>
  </si>
  <si>
    <t>Data\EZ23000251_Amber_R2_340_01</t>
  </si>
  <si>
    <t>Data\EZ23000251_Amber_R2_341_01</t>
  </si>
  <si>
    <t>Data\EZ23000251_Amber_R2_342_01</t>
  </si>
  <si>
    <t>Data\EZ23000251_Coral_R1_315_01</t>
  </si>
  <si>
    <t>EZ23000251_Coral_R1</t>
  </si>
  <si>
    <t>Data\EZ23000251_Coral_R1_316_01</t>
  </si>
  <si>
    <t>Data\EZ23000251_Coral_R1_317_01</t>
  </si>
  <si>
    <t>Data\EZ23000251_Coral_R1_318_01</t>
  </si>
  <si>
    <t>Data\EZ23000251_Coral_R1_319_01</t>
  </si>
  <si>
    <t>Data\EZ23000251_Coral_R1_320_01</t>
  </si>
  <si>
    <t>Data\EZ23000251_Coral_R1_321_01</t>
  </si>
  <si>
    <t>Data\EZ23000251_Coral_R2_343_01</t>
  </si>
  <si>
    <t>EZ23000251_Coral_R2</t>
  </si>
  <si>
    <t>Data\EZ23000251_Coral_R2_344_01</t>
  </si>
  <si>
    <t>Data\EZ23000251_Coral_R2_345_01</t>
  </si>
  <si>
    <t>Data\EZ23000251_Coral_R2_346_01</t>
  </si>
  <si>
    <t>Data\EZ23000251_Coral_R2_347_01</t>
  </si>
  <si>
    <t>Data\EZ23000251_Coral_R2_348_01</t>
  </si>
  <si>
    <t>Data\EZ23000251_Coral_R2_349_01</t>
  </si>
  <si>
    <t>Data\EZ23000251_Opal_R1_322_01</t>
  </si>
  <si>
    <t>EZ23000251_Opal_R1</t>
  </si>
  <si>
    <t>Data\EZ23000251_Opal_R1_323_01</t>
  </si>
  <si>
    <t>Data\EZ23000251_Opal_R1_324_01</t>
  </si>
  <si>
    <t>Data\EZ23000251_Opal_R1_325_01</t>
  </si>
  <si>
    <t>Data\EZ23000251_Opal_R1_326_01</t>
  </si>
  <si>
    <t>Data\EZ23000251_Opal_R1_327_01</t>
  </si>
  <si>
    <t>Data\EZ23000251_Opal_R1_328_01</t>
  </si>
  <si>
    <t>Data\EZ23000251_Opal_R2_350_01</t>
  </si>
  <si>
    <t>EZ23000251_Opal_R2</t>
  </si>
  <si>
    <t>Data\EZ23000251_Opal R2_351_01</t>
  </si>
  <si>
    <t>EZ23000251_Opal R2</t>
  </si>
  <si>
    <t>Data\EZ23000251_Opal R2_352_01</t>
  </si>
  <si>
    <t>Data\EZ23000251_Opal R2_353_01</t>
  </si>
  <si>
    <t>Data\EZ23000251_Opal R2_354_01</t>
  </si>
  <si>
    <t>Data\EZ23000251_Opal R2_355_01</t>
  </si>
  <si>
    <t>Data\EZ23000251_Opal R2_356_01</t>
  </si>
  <si>
    <t>Comparison water saturated EtOAc and neat EtOAc: Conversions recalculated-normalised conversions</t>
  </si>
  <si>
    <t>Neat EtOAc</t>
  </si>
  <si>
    <t>Water saturated EtOAc</t>
  </si>
  <si>
    <t>R-phenoxypropan-2-amine</t>
  </si>
  <si>
    <t>S-phenoxypropan-2-amine</t>
  </si>
  <si>
    <t>30%-Reaction 1</t>
  </si>
  <si>
    <t>30%-Reaction 2</t>
  </si>
  <si>
    <t>20%-Reaction 1</t>
  </si>
  <si>
    <t>20%-Reaction 2</t>
  </si>
  <si>
    <t>10%-Reaction 1</t>
  </si>
  <si>
    <t>10%-Reaction 2</t>
  </si>
  <si>
    <t>5%-Reaction 1</t>
  </si>
  <si>
    <t>5%-Reaction 2</t>
  </si>
  <si>
    <t>0%-Reaction 1</t>
  </si>
  <si>
    <t>0%-Reaction 2</t>
  </si>
  <si>
    <t>Blank 1</t>
  </si>
  <si>
    <t>Blank 2</t>
  </si>
  <si>
    <t>Water in iPrOH washes [%]</t>
  </si>
  <si>
    <t>Normalised yield</t>
  </si>
  <si>
    <r>
      <t xml:space="preserve">37 </t>
    </r>
    <r>
      <rPr>
        <sz val="11"/>
        <color theme="1"/>
        <rFont val="Calibri"/>
        <family val="2"/>
      </rPr>
      <t>°C</t>
    </r>
  </si>
  <si>
    <t>Amount mM</t>
  </si>
  <si>
    <t>Amount mg/mL</t>
  </si>
  <si>
    <t>Productivity mg/h</t>
  </si>
  <si>
    <t>Experimental Conversion</t>
  </si>
  <si>
    <t>Relative productivity</t>
  </si>
  <si>
    <t>STY</t>
  </si>
  <si>
    <t>Relative STY</t>
  </si>
  <si>
    <t>RT</t>
  </si>
  <si>
    <t>Title</t>
  </si>
  <si>
    <t>Authors</t>
  </si>
  <si>
    <t>Journal</t>
  </si>
  <si>
    <t>Submitted</t>
  </si>
  <si>
    <t>Accepted</t>
  </si>
  <si>
    <t>Published</t>
  </si>
  <si>
    <t>DOI</t>
  </si>
  <si>
    <t>Development of an amine transaminase-lipase cascade for chiral amide synthesis under flow conditions</t>
  </si>
  <si>
    <t xml:space="preserve">Antía Pintor, Ashley P. Mattey, Iván Lavandera, Vicente Gotor-Fernández* and Alexey Volkov* </t>
  </si>
  <si>
    <t>Green Chemistry</t>
  </si>
  <si>
    <t>https://doi.org/10.1039/D3GC02426A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</si>
</sst>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b/>
      <sz val="10"/>
      <color rgb="FF27413E"/>
      <name val="Arial"/>
      <family val="2"/>
    </font>
    <font>
      <sz val="10"/>
      <color theme="9" tint="-0.249977111117893"/>
      <name val="Arial"/>
      <family val="2"/>
    </font>
    <font>
      <b/>
      <sz val="8"/>
      <color theme="3" tint="-0.499984740745262"/>
      <name val="Arial"/>
      <family val="2"/>
    </font>
    <font>
      <u/>
      <sz val="11"/>
      <color theme="10"/>
      <name val="Calibri"/>
      <family val="2"/>
      <scheme val="minor"/>
    </font>
    <font>
      <sz val="11"/>
      <color rgb="FF1C1D1E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/>
    <xf numFmtId="0" fontId="2" fillId="0" borderId="0"/>
    <xf numFmtId="0" fontId="14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5" borderId="0" xfId="0" applyFill="1"/>
    <xf numFmtId="0" fontId="1" fillId="0" borderId="0" xfId="0" applyFont="1"/>
    <xf numFmtId="2" fontId="0" fillId="3" borderId="0" xfId="0" applyNumberFormat="1" applyFill="1"/>
    <xf numFmtId="164" fontId="0" fillId="0" borderId="0" xfId="0" applyNumberFormat="1"/>
    <xf numFmtId="2" fontId="6" fillId="0" borderId="0" xfId="0" applyNumberFormat="1" applyFont="1"/>
    <xf numFmtId="0" fontId="6" fillId="0" borderId="0" xfId="0" applyFont="1"/>
    <xf numFmtId="0" fontId="0" fillId="6" borderId="0" xfId="0" applyFill="1"/>
    <xf numFmtId="0" fontId="7" fillId="7" borderId="2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65" fontId="8" fillId="8" borderId="0" xfId="0" applyNumberFormat="1" applyFont="1" applyFill="1" applyAlignment="1">
      <alignment horizontal="center" vertical="center" wrapText="1"/>
    </xf>
    <xf numFmtId="165" fontId="8" fillId="8" borderId="0" xfId="0" applyNumberFormat="1" applyFont="1" applyFill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0" fillId="11" borderId="0" xfId="0" applyFill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2" borderId="1" xfId="0" applyFont="1" applyFill="1" applyBorder="1"/>
    <xf numFmtId="164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1" fillId="3" borderId="0" xfId="0" applyFont="1" applyFill="1"/>
    <xf numFmtId="0" fontId="1" fillId="13" borderId="0" xfId="0" applyFont="1" applyFill="1" applyAlignment="1">
      <alignment horizontal="center"/>
    </xf>
    <xf numFmtId="0" fontId="11" fillId="0" borderId="0" xfId="0" applyFont="1"/>
    <xf numFmtId="0" fontId="11" fillId="13" borderId="0" xfId="0" applyFont="1" applyFill="1"/>
    <xf numFmtId="0" fontId="2" fillId="0" borderId="0" xfId="2"/>
    <xf numFmtId="0" fontId="13" fillId="0" borderId="0" xfId="2" applyFont="1"/>
    <xf numFmtId="14" fontId="2" fillId="0" borderId="0" xfId="2" applyNumberFormat="1"/>
    <xf numFmtId="0" fontId="12" fillId="0" borderId="0" xfId="1"/>
  </cellXfs>
  <cellStyles count="4">
    <cellStyle name="Hyperlink" xfId="1" builtinId="8"/>
    <cellStyle name="Hyperlink 2" xfId="3" xr:uid="{8B192667-71D2-9E4A-861D-DE8798914550}"/>
    <cellStyle name="Normal" xfId="0" builtinId="0"/>
    <cellStyle name="Normal 2" xfId="2" xr:uid="{B9E3BAA1-713C-F946-9B8A-1FC4595EF3C2}"/>
  </cellStyles>
  <dxfs count="0"/>
  <tableStyles count="0" defaultTableStyle="TableStyleMedium2" defaultPivotStyle="PivotStyleLight16"/>
  <colors>
    <mruColors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1'!$E$19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1'!$I$12:$I$16</c:f>
                <c:numCache>
                  <c:formatCode>General</c:formatCode>
                  <c:ptCount val="5"/>
                  <c:pt idx="0">
                    <c:v>3.2010622102301944</c:v>
                  </c:pt>
                  <c:pt idx="1">
                    <c:v>4.9695053018438662</c:v>
                  </c:pt>
                  <c:pt idx="2">
                    <c:v>4.7423372310331082</c:v>
                  </c:pt>
                  <c:pt idx="3">
                    <c:v>1.513991862387262E-3</c:v>
                  </c:pt>
                  <c:pt idx="4">
                    <c:v>0.10954178557695299</c:v>
                  </c:pt>
                </c:numCache>
              </c:numRef>
            </c:plus>
            <c:minus>
              <c:numRef>
                <c:f>'Figure 1'!$I$12:$I$16</c:f>
                <c:numCache>
                  <c:formatCode>General</c:formatCode>
                  <c:ptCount val="5"/>
                  <c:pt idx="0">
                    <c:v>3.2010622102301944</c:v>
                  </c:pt>
                  <c:pt idx="1">
                    <c:v>4.9695053018438662</c:v>
                  </c:pt>
                  <c:pt idx="2">
                    <c:v>4.7423372310331082</c:v>
                  </c:pt>
                  <c:pt idx="3">
                    <c:v>1.513991862387262E-3</c:v>
                  </c:pt>
                  <c:pt idx="4">
                    <c:v>0.10954178557695299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1'!$E$12:$E$16</c:f>
              <c:numCache>
                <c:formatCode>General</c:formatCode>
                <c:ptCount val="5"/>
                <c:pt idx="0">
                  <c:v>57.975882710198078</c:v>
                </c:pt>
                <c:pt idx="1">
                  <c:v>39.824736569863305</c:v>
                </c:pt>
                <c:pt idx="2">
                  <c:v>28.162213534148755</c:v>
                </c:pt>
                <c:pt idx="3">
                  <c:v>17.181143586818163</c:v>
                </c:pt>
                <c:pt idx="4">
                  <c:v>12.222060994409484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31-3442-A36F-57C37F6C4CFE}"/>
            </c:ext>
          </c:extLst>
        </c:ser>
        <c:ser>
          <c:idx val="1"/>
          <c:order val="1"/>
          <c:tx>
            <c:strRef>
              <c:f>'Figure 1'!$F$19</c:f>
              <c:strCache>
                <c:ptCount val="1"/>
                <c:pt idx="0">
                  <c:v>Coral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1'!$J$12:$J$16</c:f>
                <c:numCache>
                  <c:formatCode>General</c:formatCode>
                  <c:ptCount val="5"/>
                  <c:pt idx="0">
                    <c:v>1.1816961394115304</c:v>
                  </c:pt>
                  <c:pt idx="1">
                    <c:v>0.89732416657657343</c:v>
                  </c:pt>
                  <c:pt idx="2">
                    <c:v>0.97295055801302299</c:v>
                  </c:pt>
                  <c:pt idx="3">
                    <c:v>6.0331797631294082E-3</c:v>
                  </c:pt>
                  <c:pt idx="4">
                    <c:v>0.16985759668592332</c:v>
                  </c:pt>
                </c:numCache>
              </c:numRef>
            </c:plus>
            <c:minus>
              <c:numRef>
                <c:f>'Figure 1'!$J$12:$J$16</c:f>
                <c:numCache>
                  <c:formatCode>General</c:formatCode>
                  <c:ptCount val="5"/>
                  <c:pt idx="0">
                    <c:v>1.1816961394115304</c:v>
                  </c:pt>
                  <c:pt idx="1">
                    <c:v>0.89732416657657343</c:v>
                  </c:pt>
                  <c:pt idx="2">
                    <c:v>0.97295055801302299</c:v>
                  </c:pt>
                  <c:pt idx="3">
                    <c:v>6.0331797631294082E-3</c:v>
                  </c:pt>
                  <c:pt idx="4">
                    <c:v>0.16985759668592332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1'!$F$12:$F$16</c:f>
              <c:numCache>
                <c:formatCode>General</c:formatCode>
                <c:ptCount val="5"/>
                <c:pt idx="0">
                  <c:v>49.830294348188858</c:v>
                </c:pt>
                <c:pt idx="1">
                  <c:v>33.674263713947326</c:v>
                </c:pt>
                <c:pt idx="2">
                  <c:v>20.36419274367201</c:v>
                </c:pt>
                <c:pt idx="3">
                  <c:v>14.321555918476315</c:v>
                </c:pt>
                <c:pt idx="4">
                  <c:v>10.020958540666342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31-3442-A36F-57C37F6C4CFE}"/>
            </c:ext>
          </c:extLst>
        </c:ser>
        <c:ser>
          <c:idx val="2"/>
          <c:order val="2"/>
          <c:tx>
            <c:strRef>
              <c:f>'Figure 1'!$G$19</c:f>
              <c:strCache>
                <c:ptCount val="1"/>
                <c:pt idx="0">
                  <c:v>Opal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1'!$K$12:$K$16</c:f>
                <c:numCache>
                  <c:formatCode>General</c:formatCode>
                  <c:ptCount val="5"/>
                  <c:pt idx="0">
                    <c:v>1.5886458782942627</c:v>
                  </c:pt>
                  <c:pt idx="1">
                    <c:v>1.4754882168333567</c:v>
                  </c:pt>
                  <c:pt idx="2">
                    <c:v>0.65199566709599377</c:v>
                  </c:pt>
                  <c:pt idx="3">
                    <c:v>0.76235162014120472</c:v>
                  </c:pt>
                  <c:pt idx="4">
                    <c:v>0.56926071327656114</c:v>
                  </c:pt>
                </c:numCache>
              </c:numRef>
            </c:plus>
            <c:minus>
              <c:numRef>
                <c:f>'Figure 1'!$K$12:$K$16</c:f>
                <c:numCache>
                  <c:formatCode>General</c:formatCode>
                  <c:ptCount val="5"/>
                  <c:pt idx="0">
                    <c:v>1.5886458782942627</c:v>
                  </c:pt>
                  <c:pt idx="1">
                    <c:v>1.4754882168333567</c:v>
                  </c:pt>
                  <c:pt idx="2">
                    <c:v>0.65199566709599377</c:v>
                  </c:pt>
                  <c:pt idx="3">
                    <c:v>0.76235162014120472</c:v>
                  </c:pt>
                  <c:pt idx="4">
                    <c:v>0.56926071327656114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1'!$G$12:$G$16</c:f>
              <c:numCache>
                <c:formatCode>General</c:formatCode>
                <c:ptCount val="5"/>
                <c:pt idx="0">
                  <c:v>58.281101618790728</c:v>
                </c:pt>
                <c:pt idx="1">
                  <c:v>44.007019546964244</c:v>
                </c:pt>
                <c:pt idx="2">
                  <c:v>24.944918726929629</c:v>
                </c:pt>
                <c:pt idx="3">
                  <c:v>17.181419125565341</c:v>
                </c:pt>
                <c:pt idx="4">
                  <c:v>12.007223107193944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31-3442-A36F-57C37F6C4CFE}"/>
            </c:ext>
          </c:extLst>
        </c:ser>
        <c:ser>
          <c:idx val="3"/>
          <c:order val="3"/>
          <c:tx>
            <c:strRef>
              <c:f>'Figure 1'!$H$19</c:f>
              <c:strCache>
                <c:ptCount val="1"/>
                <c:pt idx="0">
                  <c:v>CFE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1'!$L$12:$L$16</c:f>
                <c:numCache>
                  <c:formatCode>General</c:formatCode>
                  <c:ptCount val="5"/>
                  <c:pt idx="0">
                    <c:v>1.3973405903213663</c:v>
                  </c:pt>
                  <c:pt idx="1">
                    <c:v>3.2016642470544894</c:v>
                  </c:pt>
                  <c:pt idx="2">
                    <c:v>0.67344119112228717</c:v>
                  </c:pt>
                  <c:pt idx="3">
                    <c:v>0.57842261524871952</c:v>
                  </c:pt>
                  <c:pt idx="4">
                    <c:v>0.48226892840995567</c:v>
                  </c:pt>
                </c:numCache>
              </c:numRef>
            </c:plus>
            <c:minus>
              <c:numRef>
                <c:f>'Figure 1'!$L$12:$L$16</c:f>
                <c:numCache>
                  <c:formatCode>General</c:formatCode>
                  <c:ptCount val="5"/>
                  <c:pt idx="0">
                    <c:v>1.3973405903213663</c:v>
                  </c:pt>
                  <c:pt idx="1">
                    <c:v>3.2016642470544894</c:v>
                  </c:pt>
                  <c:pt idx="2">
                    <c:v>0.67344119112228717</c:v>
                  </c:pt>
                  <c:pt idx="3">
                    <c:v>0.57842261524871952</c:v>
                  </c:pt>
                  <c:pt idx="4">
                    <c:v>0.48226892840995567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1'!$H$12:$H$16</c:f>
              <c:numCache>
                <c:formatCode>General</c:formatCode>
                <c:ptCount val="5"/>
                <c:pt idx="0">
                  <c:v>26.231988204514941</c:v>
                </c:pt>
                <c:pt idx="1">
                  <c:v>20.614548193193226</c:v>
                </c:pt>
                <c:pt idx="2">
                  <c:v>10.31978727220139</c:v>
                </c:pt>
                <c:pt idx="3">
                  <c:v>7.1647455270670939</c:v>
                </c:pt>
                <c:pt idx="4">
                  <c:v>4.593424837225883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31-3442-A36F-57C37F6C4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6764015"/>
        <c:axId val="1596762767"/>
      </c:barChart>
      <c:catAx>
        <c:axId val="15967640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Cycle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596762767"/>
        <c:crosses val="autoZero"/>
        <c:auto val="1"/>
        <c:lblAlgn val="ctr"/>
        <c:lblOffset val="100"/>
        <c:noMultiLvlLbl val="0"/>
      </c:catAx>
      <c:valAx>
        <c:axId val="1596762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Yield [%]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596764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2151425434026"/>
          <c:y val="0.1753225149222547"/>
          <c:w val="0.82958890073689284"/>
          <c:h val="0.6558262139381008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'Figure 4'!$G$3</c:f>
              <c:strCache>
                <c:ptCount val="1"/>
                <c:pt idx="0">
                  <c:v>Transaminase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4'!$G$5:$G$19</c:f>
              <c:numCache>
                <c:formatCode>General</c:formatCode>
                <c:ptCount val="15"/>
                <c:pt idx="0">
                  <c:v>25.5</c:v>
                </c:pt>
                <c:pt idx="1">
                  <c:v>51</c:v>
                </c:pt>
                <c:pt idx="2">
                  <c:v>71.5</c:v>
                </c:pt>
                <c:pt idx="3">
                  <c:v>92</c:v>
                </c:pt>
                <c:pt idx="4">
                  <c:v>96</c:v>
                </c:pt>
                <c:pt idx="5">
                  <c:v>99</c:v>
                </c:pt>
                <c:pt idx="6">
                  <c:v>117</c:v>
                </c:pt>
                <c:pt idx="7">
                  <c:v>120</c:v>
                </c:pt>
                <c:pt idx="8">
                  <c:v>141.5</c:v>
                </c:pt>
                <c:pt idx="9">
                  <c:v>145</c:v>
                </c:pt>
                <c:pt idx="10">
                  <c:v>170</c:v>
                </c:pt>
                <c:pt idx="11">
                  <c:v>198</c:v>
                </c:pt>
                <c:pt idx="12">
                  <c:v>218</c:v>
                </c:pt>
                <c:pt idx="13">
                  <c:v>238</c:v>
                </c:pt>
                <c:pt idx="14">
                  <c:v>267</c:v>
                </c:pt>
              </c:numCache>
            </c:numRef>
          </c:xVal>
          <c:yVal>
            <c:numRef>
              <c:f>'Figure 4'!$H$5:$H$19</c:f>
              <c:numCache>
                <c:formatCode>General</c:formatCode>
                <c:ptCount val="15"/>
                <c:pt idx="0">
                  <c:v>72.400000000000006</c:v>
                </c:pt>
                <c:pt idx="1">
                  <c:v>67</c:v>
                </c:pt>
                <c:pt idx="2">
                  <c:v>65.8</c:v>
                </c:pt>
                <c:pt idx="3">
                  <c:v>58.7</c:v>
                </c:pt>
                <c:pt idx="4">
                  <c:v>55.4</c:v>
                </c:pt>
                <c:pt idx="5">
                  <c:v>50.1</c:v>
                </c:pt>
                <c:pt idx="6">
                  <c:v>50.1</c:v>
                </c:pt>
                <c:pt idx="7">
                  <c:v>49.7</c:v>
                </c:pt>
                <c:pt idx="8">
                  <c:v>47.2</c:v>
                </c:pt>
                <c:pt idx="9">
                  <c:v>47.4</c:v>
                </c:pt>
                <c:pt idx="10">
                  <c:v>41.3</c:v>
                </c:pt>
                <c:pt idx="11">
                  <c:v>37.5</c:v>
                </c:pt>
                <c:pt idx="12">
                  <c:v>35.1</c:v>
                </c:pt>
                <c:pt idx="13">
                  <c:v>33.200000000000003</c:v>
                </c:pt>
                <c:pt idx="14">
                  <c:v>34.5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CB-AE44-A450-55E94D02BA1B}"/>
            </c:ext>
          </c:extLst>
        </c:ser>
        <c:ser>
          <c:idx val="1"/>
          <c:order val="1"/>
          <c:tx>
            <c:strRef>
              <c:f>'Figure 4'!$J$3</c:f>
              <c:strCache>
                <c:ptCount val="1"/>
                <c:pt idx="0">
                  <c:v>Lipase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4'!$J$5:$J$19</c:f>
              <c:numCache>
                <c:formatCode>General</c:formatCode>
                <c:ptCount val="15"/>
                <c:pt idx="0">
                  <c:v>25.5</c:v>
                </c:pt>
                <c:pt idx="1">
                  <c:v>51</c:v>
                </c:pt>
                <c:pt idx="2">
                  <c:v>71.5</c:v>
                </c:pt>
                <c:pt idx="3">
                  <c:v>92</c:v>
                </c:pt>
                <c:pt idx="4">
                  <c:v>96</c:v>
                </c:pt>
                <c:pt idx="5">
                  <c:v>99</c:v>
                </c:pt>
                <c:pt idx="6">
                  <c:v>117</c:v>
                </c:pt>
                <c:pt idx="7">
                  <c:v>120</c:v>
                </c:pt>
                <c:pt idx="8">
                  <c:v>141.5</c:v>
                </c:pt>
                <c:pt idx="9">
                  <c:v>145</c:v>
                </c:pt>
                <c:pt idx="10">
                  <c:v>170</c:v>
                </c:pt>
                <c:pt idx="11">
                  <c:v>198</c:v>
                </c:pt>
                <c:pt idx="12">
                  <c:v>218</c:v>
                </c:pt>
                <c:pt idx="13">
                  <c:v>238</c:v>
                </c:pt>
                <c:pt idx="14">
                  <c:v>267</c:v>
                </c:pt>
              </c:numCache>
            </c:numRef>
          </c:xVal>
          <c:yVal>
            <c:numRef>
              <c:f>'Figure 4'!$M$5:$M$19</c:f>
              <c:numCache>
                <c:formatCode>General</c:formatCode>
                <c:ptCount val="15"/>
                <c:pt idx="0">
                  <c:v>79.385403329065312</c:v>
                </c:pt>
                <c:pt idx="1">
                  <c:v>77.441540577716651</c:v>
                </c:pt>
                <c:pt idx="2">
                  <c:v>75.753012048192758</c:v>
                </c:pt>
                <c:pt idx="3">
                  <c:v>76.64</c:v>
                </c:pt>
                <c:pt idx="4">
                  <c:v>77.42998352553542</c:v>
                </c:pt>
                <c:pt idx="5">
                  <c:v>83.544303797468359</c:v>
                </c:pt>
                <c:pt idx="6">
                  <c:v>95.183044315992291</c:v>
                </c:pt>
                <c:pt idx="7">
                  <c:v>97.235772357723576</c:v>
                </c:pt>
                <c:pt idx="8">
                  <c:v>76.704545454545453</c:v>
                </c:pt>
                <c:pt idx="9">
                  <c:v>80.924855491329481</c:v>
                </c:pt>
                <c:pt idx="10">
                  <c:v>75.219298245614041</c:v>
                </c:pt>
                <c:pt idx="11">
                  <c:v>74.882629107981231</c:v>
                </c:pt>
                <c:pt idx="12">
                  <c:v>73.762376237623755</c:v>
                </c:pt>
                <c:pt idx="13">
                  <c:v>72.965879265091857</c:v>
                </c:pt>
                <c:pt idx="14">
                  <c:v>73.724489795918359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CB-AE44-A450-55E94D02BA1B}"/>
            </c:ext>
          </c:extLst>
        </c:ser>
        <c:ser>
          <c:idx val="2"/>
          <c:order val="2"/>
          <c:tx>
            <c:strRef>
              <c:f>'Figure 4'!$O$3</c:f>
              <c:strCache>
                <c:ptCount val="1"/>
                <c:pt idx="0">
                  <c:v>Cascade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'Figure 4'!$J$5:$J$19</c:f>
              <c:numCache>
                <c:formatCode>General</c:formatCode>
                <c:ptCount val="15"/>
                <c:pt idx="0">
                  <c:v>25.5</c:v>
                </c:pt>
                <c:pt idx="1">
                  <c:v>51</c:v>
                </c:pt>
                <c:pt idx="2">
                  <c:v>71.5</c:v>
                </c:pt>
                <c:pt idx="3">
                  <c:v>92</c:v>
                </c:pt>
                <c:pt idx="4">
                  <c:v>96</c:v>
                </c:pt>
                <c:pt idx="5">
                  <c:v>99</c:v>
                </c:pt>
                <c:pt idx="6">
                  <c:v>117</c:v>
                </c:pt>
                <c:pt idx="7">
                  <c:v>120</c:v>
                </c:pt>
                <c:pt idx="8">
                  <c:v>141.5</c:v>
                </c:pt>
                <c:pt idx="9">
                  <c:v>145</c:v>
                </c:pt>
                <c:pt idx="10">
                  <c:v>170</c:v>
                </c:pt>
                <c:pt idx="11">
                  <c:v>198</c:v>
                </c:pt>
                <c:pt idx="12">
                  <c:v>218</c:v>
                </c:pt>
                <c:pt idx="13">
                  <c:v>238</c:v>
                </c:pt>
                <c:pt idx="14">
                  <c:v>267</c:v>
                </c:pt>
              </c:numCache>
            </c:numRef>
          </c:xVal>
          <c:yVal>
            <c:numRef>
              <c:f>'Figure 4'!$O$5:$O$19</c:f>
              <c:numCache>
                <c:formatCode>General</c:formatCode>
                <c:ptCount val="15"/>
                <c:pt idx="0">
                  <c:v>62</c:v>
                </c:pt>
                <c:pt idx="1">
                  <c:v>56.3</c:v>
                </c:pt>
                <c:pt idx="2">
                  <c:v>50.3</c:v>
                </c:pt>
                <c:pt idx="3">
                  <c:v>47.9</c:v>
                </c:pt>
                <c:pt idx="4">
                  <c:v>47</c:v>
                </c:pt>
                <c:pt idx="5">
                  <c:v>52.8</c:v>
                </c:pt>
                <c:pt idx="6">
                  <c:v>49.4</c:v>
                </c:pt>
                <c:pt idx="7">
                  <c:v>59.8</c:v>
                </c:pt>
                <c:pt idx="8">
                  <c:v>40.5</c:v>
                </c:pt>
                <c:pt idx="9">
                  <c:v>42</c:v>
                </c:pt>
                <c:pt idx="10">
                  <c:v>34.299999999999997</c:v>
                </c:pt>
                <c:pt idx="11">
                  <c:v>31.9</c:v>
                </c:pt>
                <c:pt idx="12">
                  <c:v>29.8</c:v>
                </c:pt>
                <c:pt idx="13">
                  <c:v>27.8</c:v>
                </c:pt>
                <c:pt idx="14">
                  <c:v>28.9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CB-AE44-A450-55E94D02B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371808"/>
        <c:axId val="1898373472"/>
      </c:scatterChart>
      <c:valAx>
        <c:axId val="189837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TOS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898373472"/>
        <c:crosses val="autoZero"/>
        <c:crossBetween val="midCat"/>
      </c:valAx>
      <c:valAx>
        <c:axId val="189837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898371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Immobilisation Yield and Protein Loading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CFE</c:v>
          </c:tx>
          <c:spPr>
            <a:solidFill>
              <a:srgbClr val="1D2F5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S1'!$B$7:$B$9</c:f>
                <c:numCache>
                  <c:formatCode>General</c:formatCode>
                  <c:ptCount val="3"/>
                  <c:pt idx="0">
                    <c:v>6.0277137733417074</c:v>
                  </c:pt>
                  <c:pt idx="1">
                    <c:v>5.5677643628300215</c:v>
                  </c:pt>
                  <c:pt idx="2">
                    <c:v>3</c:v>
                  </c:pt>
                </c:numCache>
              </c:numRef>
            </c:plus>
            <c:minus>
              <c:numRef>
                <c:f>'Figure S1'!$B$7:$B$9</c:f>
                <c:numCache>
                  <c:formatCode>General</c:formatCode>
                  <c:ptCount val="3"/>
                  <c:pt idx="0">
                    <c:v>6.0277137733417074</c:v>
                  </c:pt>
                  <c:pt idx="1">
                    <c:v>5.5677643628300215</c:v>
                  </c:pt>
                  <c:pt idx="2">
                    <c:v>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S1'!$A$3:$A$5</c:f>
              <c:strCache>
                <c:ptCount val="3"/>
                <c:pt idx="0">
                  <c:v>Amber</c:v>
                </c:pt>
                <c:pt idx="1">
                  <c:v>Coral</c:v>
                </c:pt>
                <c:pt idx="2">
                  <c:v>Opal</c:v>
                </c:pt>
              </c:strCache>
            </c:strRef>
          </c:cat>
          <c:val>
            <c:numRef>
              <c:f>'Figure S1'!$B$3:$B$5</c:f>
              <c:numCache>
                <c:formatCode>0.00</c:formatCode>
                <c:ptCount val="3"/>
                <c:pt idx="0">
                  <c:v>69.333333333333329</c:v>
                </c:pt>
                <c:pt idx="1">
                  <c:v>66</c:v>
                </c:pt>
                <c:pt idx="2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FD-EA40-ADAA-024F90E867CC}"/>
            </c:ext>
          </c:extLst>
        </c:ser>
        <c:ser>
          <c:idx val="1"/>
          <c:order val="1"/>
          <c:spPr>
            <a:pattFill prst="dkUpDiag">
              <a:fgClr>
                <a:srgbClr val="1D2F53"/>
              </a:fgClr>
              <a:bgClr>
                <a:schemeClr val="bg1"/>
              </a:bgClr>
            </a:pattFill>
            <a:ln>
              <a:solidFill>
                <a:srgbClr val="1D2F53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S1'!$C$7:$C$9</c:f>
                <c:numCache>
                  <c:formatCode>General</c:formatCode>
                  <c:ptCount val="3"/>
                  <c:pt idx="0">
                    <c:v>4.9728638630069097</c:v>
                  </c:pt>
                  <c:pt idx="1">
                    <c:v>4.59340559933477</c:v>
                  </c:pt>
                  <c:pt idx="2">
                    <c:v>2.4750000000000001</c:v>
                  </c:pt>
                </c:numCache>
              </c:numRef>
            </c:plus>
            <c:minus>
              <c:numRef>
                <c:f>'Figure S1'!$C$7:$C$9</c:f>
                <c:numCache>
                  <c:formatCode>General</c:formatCode>
                  <c:ptCount val="3"/>
                  <c:pt idx="0">
                    <c:v>4.9728638630069097</c:v>
                  </c:pt>
                  <c:pt idx="1">
                    <c:v>4.59340559933477</c:v>
                  </c:pt>
                  <c:pt idx="2">
                    <c:v>2.4750000000000001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S1'!$A$3:$A$5</c:f>
              <c:strCache>
                <c:ptCount val="3"/>
                <c:pt idx="0">
                  <c:v>Amber</c:v>
                </c:pt>
                <c:pt idx="1">
                  <c:v>Coral</c:v>
                </c:pt>
                <c:pt idx="2">
                  <c:v>Opal</c:v>
                </c:pt>
              </c:strCache>
            </c:strRef>
          </c:cat>
          <c:val>
            <c:numRef>
              <c:f>'Figure S1'!$C$3:$C$5</c:f>
              <c:numCache>
                <c:formatCode>0.00</c:formatCode>
                <c:ptCount val="3"/>
                <c:pt idx="0">
                  <c:v>57.199999999999996</c:v>
                </c:pt>
                <c:pt idx="1">
                  <c:v>54.45</c:v>
                </c:pt>
                <c:pt idx="2">
                  <c:v>47.024999999999999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FD-EA40-ADAA-024F90E867CC}"/>
            </c:ext>
          </c:extLst>
        </c:ser>
        <c:ser>
          <c:idx val="2"/>
          <c:order val="2"/>
          <c:tx>
            <c:v>Pure protein</c:v>
          </c:tx>
          <c:spPr>
            <a:solidFill>
              <a:srgbClr val="5997C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S1'!$D$7:$D$9</c:f>
                <c:numCache>
                  <c:formatCode>General</c:formatCode>
                  <c:ptCount val="3"/>
                  <c:pt idx="0">
                    <c:v>3.0910031863599001</c:v>
                  </c:pt>
                  <c:pt idx="1">
                    <c:v>6.6358991808792798</c:v>
                  </c:pt>
                  <c:pt idx="2">
                    <c:v>1.1136831931642373</c:v>
                  </c:pt>
                </c:numCache>
              </c:numRef>
            </c:plus>
            <c:minus>
              <c:numRef>
                <c:f>'Figure S1'!$D$7:$D$9</c:f>
                <c:numCache>
                  <c:formatCode>General</c:formatCode>
                  <c:ptCount val="3"/>
                  <c:pt idx="0">
                    <c:v>3.0910031863599001</c:v>
                  </c:pt>
                  <c:pt idx="1">
                    <c:v>6.6358991808792798</c:v>
                  </c:pt>
                  <c:pt idx="2">
                    <c:v>1.1136831931642373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S1'!$A$3:$A$5</c:f>
              <c:strCache>
                <c:ptCount val="3"/>
                <c:pt idx="0">
                  <c:v>Amber</c:v>
                </c:pt>
                <c:pt idx="1">
                  <c:v>Coral</c:v>
                </c:pt>
                <c:pt idx="2">
                  <c:v>Opal</c:v>
                </c:pt>
              </c:strCache>
            </c:strRef>
          </c:cat>
          <c:val>
            <c:numRef>
              <c:f>'Figure S1'!$D$3:$D$5</c:f>
              <c:numCache>
                <c:formatCode>0.00</c:formatCode>
                <c:ptCount val="3"/>
                <c:pt idx="0">
                  <c:v>98.678901515727063</c:v>
                </c:pt>
                <c:pt idx="1">
                  <c:v>81.145407856695911</c:v>
                </c:pt>
                <c:pt idx="2">
                  <c:v>96.166963421153326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FD-EA40-ADAA-024F90E867CC}"/>
            </c:ext>
          </c:extLst>
        </c:ser>
        <c:ser>
          <c:idx val="3"/>
          <c:order val="3"/>
          <c:spPr>
            <a:pattFill prst="dkUpDiag">
              <a:fgClr>
                <a:srgbClr val="5997C6"/>
              </a:fgClr>
              <a:bgClr>
                <a:schemeClr val="bg1"/>
              </a:bgClr>
            </a:pattFill>
            <a:ln>
              <a:solidFill>
                <a:srgbClr val="5997C6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S1'!$E$7:$E$9</c:f>
                <c:numCache>
                  <c:formatCode>General</c:formatCode>
                  <c:ptCount val="3"/>
                  <c:pt idx="0">
                    <c:v>2.54884122747238</c:v>
                  </c:pt>
                  <c:pt idx="1">
                    <c:v>5.4719624645530596</c:v>
                  </c:pt>
                  <c:pt idx="2">
                    <c:v>0.918343161083225</c:v>
                  </c:pt>
                </c:numCache>
              </c:numRef>
            </c:plus>
            <c:minus>
              <c:numRef>
                <c:f>'Figure S1'!$E$7:$E$9</c:f>
                <c:numCache>
                  <c:formatCode>General</c:formatCode>
                  <c:ptCount val="3"/>
                  <c:pt idx="0">
                    <c:v>2.54884122747238</c:v>
                  </c:pt>
                  <c:pt idx="1">
                    <c:v>5.4719624645530596</c:v>
                  </c:pt>
                  <c:pt idx="2">
                    <c:v>0.918343161083225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S1'!$A$3:$A$5</c:f>
              <c:strCache>
                <c:ptCount val="3"/>
                <c:pt idx="0">
                  <c:v>Amber</c:v>
                </c:pt>
                <c:pt idx="1">
                  <c:v>Coral</c:v>
                </c:pt>
                <c:pt idx="2">
                  <c:v>Opal</c:v>
                </c:pt>
              </c:strCache>
            </c:strRef>
          </c:cat>
          <c:val>
            <c:numRef>
              <c:f>'Figure S1'!$E$3:$E$5</c:f>
              <c:numCache>
                <c:formatCode>0.00</c:formatCode>
                <c:ptCount val="3"/>
                <c:pt idx="0">
                  <c:v>81.370622189868612</c:v>
                </c:pt>
                <c:pt idx="1">
                  <c:v>66.912503318631508</c:v>
                </c:pt>
                <c:pt idx="2">
                  <c:v>79.299278037082999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FD-EA40-ADAA-024F90E86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9618288"/>
        <c:axId val="649612880"/>
      </c:barChart>
      <c:catAx>
        <c:axId val="64961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90000"/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649612880"/>
        <c:crosses val="autoZero"/>
        <c:auto val="1"/>
        <c:lblAlgn val="ctr"/>
        <c:lblOffset val="100"/>
        <c:noMultiLvlLbl val="0"/>
      </c:catAx>
      <c:valAx>
        <c:axId val="649612880"/>
        <c:scaling>
          <c:orientation val="minMax"/>
          <c:max val="10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>
                    <a:solidFill>
                      <a:schemeClr val="tx1"/>
                    </a:solidFill>
                  </a:rPr>
                  <a:t>Immobilisation Yield [%] or </a:t>
                </a:r>
              </a:p>
              <a:p>
                <a:pPr>
                  <a:defRPr sz="900">
                    <a:solidFill>
                      <a:schemeClr val="tx1"/>
                    </a:solidFill>
                  </a:defRPr>
                </a:pPr>
                <a:r>
                  <a:rPr lang="en-GB" sz="900">
                    <a:solidFill>
                      <a:schemeClr val="tx1"/>
                    </a:solidFill>
                  </a:rPr>
                  <a:t>Protein</a:t>
                </a:r>
                <a:r>
                  <a:rPr lang="en-GB" sz="900" baseline="0">
                    <a:solidFill>
                      <a:schemeClr val="tx1"/>
                    </a:solidFill>
                  </a:rPr>
                  <a:t> Loading [mg/g]</a:t>
                </a:r>
                <a:endParaRPr lang="en-GB" sz="9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376127398349093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649618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3215004374453199"/>
          <c:y val="0.20576789571951554"/>
          <c:w val="0.26324012931462115"/>
          <c:h val="7.95005480839319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Initial 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>
        <c:manualLayout>
          <c:layoutTarget val="inner"/>
          <c:xMode val="edge"/>
          <c:yMode val="edge"/>
          <c:x val="0.10582973703603614"/>
          <c:y val="0.22737028846547142"/>
          <c:w val="0.75932419432641263"/>
          <c:h val="0.673267823346956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S2'!$I$12</c:f>
              <c:strCache>
                <c:ptCount val="1"/>
                <c:pt idx="0">
                  <c:v>CFE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1016438591167635"/>
                  <c:y val="-6.2897588323685373E-3"/>
                </c:manualLayout>
              </c:layout>
              <c:numFmt formatCode="General" sourceLinked="0"/>
              <c:spPr>
                <a:solidFill>
                  <a:schemeClr val="lt1"/>
                </a:solidFill>
                <a:ln w="12700" cap="flat" cmpd="sng" algn="ctr">
                  <a:solidFill>
                    <a:schemeClr val="dk1"/>
                  </a:solidFill>
                  <a:prstDash val="solid"/>
                  <a:miter lim="800000"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S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'Figure S2'!$I$26:$I$33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0.28284271247462306</c:v>
                  </c:pt>
                  <c:pt idx="3">
                    <c:v>0.28284271247461301</c:v>
                  </c:pt>
                  <c:pt idx="4">
                    <c:v>0.63639610306789685</c:v>
                  </c:pt>
                  <c:pt idx="5">
                    <c:v>0.98994949366116047</c:v>
                  </c:pt>
                  <c:pt idx="6">
                    <c:v>0.42426406871192951</c:v>
                  </c:pt>
                  <c:pt idx="7">
                    <c:v>0.35355339059327379</c:v>
                  </c:pt>
                </c:numCache>
              </c:numRef>
            </c:plus>
            <c:minus>
              <c:numRef>
                <c:f>'Figure S2'!$I$26:$I$33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0.28284271247462306</c:v>
                  </c:pt>
                  <c:pt idx="3">
                    <c:v>0.28284271247461301</c:v>
                  </c:pt>
                  <c:pt idx="4">
                    <c:v>0.63639610306789685</c:v>
                  </c:pt>
                  <c:pt idx="5">
                    <c:v>0.98994949366116047</c:v>
                  </c:pt>
                  <c:pt idx="6">
                    <c:v>0.42426406871192951</c:v>
                  </c:pt>
                  <c:pt idx="7">
                    <c:v>0.35355339059327379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S2'!$H$14:$H$18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</c:numCache>
            </c:numRef>
          </c:xVal>
          <c:yVal>
            <c:numRef>
              <c:f>'Figure S2'!$I$14:$I$18</c:f>
              <c:numCache>
                <c:formatCode>General</c:formatCode>
                <c:ptCount val="5"/>
                <c:pt idx="0">
                  <c:v>0</c:v>
                </c:pt>
                <c:pt idx="1">
                  <c:v>3.3</c:v>
                </c:pt>
                <c:pt idx="2">
                  <c:v>10.5</c:v>
                </c:pt>
                <c:pt idx="3">
                  <c:v>21.099999999999994</c:v>
                </c:pt>
                <c:pt idx="4">
                  <c:v>28.049999999999997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41-2A4A-95A3-65B9E4CD9F51}"/>
            </c:ext>
          </c:extLst>
        </c:ser>
        <c:ser>
          <c:idx val="1"/>
          <c:order val="1"/>
          <c:tx>
            <c:strRef>
              <c:f>'Figure S2'!$J$12</c:f>
              <c:strCache>
                <c:ptCount val="1"/>
                <c:pt idx="0">
                  <c:v>Amber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1484979482889496"/>
                  <c:y val="9.775444234556920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S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'Figure S2'!$I$26:$I$33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0.28284271247462306</c:v>
                  </c:pt>
                  <c:pt idx="3">
                    <c:v>0.28284271247461301</c:v>
                  </c:pt>
                  <c:pt idx="4">
                    <c:v>0.63639610306789685</c:v>
                  </c:pt>
                  <c:pt idx="5">
                    <c:v>0.98994949366116047</c:v>
                  </c:pt>
                  <c:pt idx="6">
                    <c:v>0.42426406871192951</c:v>
                  </c:pt>
                  <c:pt idx="7">
                    <c:v>0.35355339059327379</c:v>
                  </c:pt>
                </c:numCache>
              </c:numRef>
            </c:plus>
            <c:minus>
              <c:numRef>
                <c:f>'Figure S2'!$I$26:$I$33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0.28284271247462306</c:v>
                  </c:pt>
                  <c:pt idx="3">
                    <c:v>0.28284271247461301</c:v>
                  </c:pt>
                  <c:pt idx="4">
                    <c:v>0.63639610306789685</c:v>
                  </c:pt>
                  <c:pt idx="5">
                    <c:v>0.98994949366116047</c:v>
                  </c:pt>
                  <c:pt idx="6">
                    <c:v>0.42426406871192951</c:v>
                  </c:pt>
                  <c:pt idx="7">
                    <c:v>0.35355339059327379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S2'!$H$14:$H$18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</c:numCache>
            </c:numRef>
          </c:xVal>
          <c:yVal>
            <c:numRef>
              <c:f>'Figure S2'!$J$14:$J$18</c:f>
              <c:numCache>
                <c:formatCode>General</c:formatCode>
                <c:ptCount val="5"/>
                <c:pt idx="0">
                  <c:v>0</c:v>
                </c:pt>
                <c:pt idx="1">
                  <c:v>0.95000000000000284</c:v>
                </c:pt>
                <c:pt idx="2">
                  <c:v>3</c:v>
                </c:pt>
                <c:pt idx="3">
                  <c:v>6.25</c:v>
                </c:pt>
                <c:pt idx="4">
                  <c:v>8.2999999999999972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641-2A4A-95A3-65B9E4CD9F51}"/>
            </c:ext>
          </c:extLst>
        </c:ser>
        <c:ser>
          <c:idx val="2"/>
          <c:order val="2"/>
          <c:tx>
            <c:strRef>
              <c:f>'Figure S2'!$K$12</c:f>
              <c:strCache>
                <c:ptCount val="1"/>
                <c:pt idx="0">
                  <c:v>Coral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1484979482889496"/>
                  <c:y val="8.36182340010025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SE"/>
                </a:p>
              </c:txPr>
            </c:trendlineLbl>
          </c:trendline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S2'!$H$14:$H$18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</c:numCache>
            </c:numRef>
          </c:xVal>
          <c:yVal>
            <c:numRef>
              <c:f>'Figure S2'!$K$14:$K$18</c:f>
              <c:numCache>
                <c:formatCode>General</c:formatCode>
                <c:ptCount val="5"/>
                <c:pt idx="0">
                  <c:v>0</c:v>
                </c:pt>
                <c:pt idx="1">
                  <c:v>0.70000000000000284</c:v>
                </c:pt>
                <c:pt idx="2">
                  <c:v>2.3499999999999943</c:v>
                </c:pt>
                <c:pt idx="3">
                  <c:v>4.9500000000000028</c:v>
                </c:pt>
                <c:pt idx="4">
                  <c:v>6.4000000000000057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41-2A4A-95A3-65B9E4CD9F51}"/>
            </c:ext>
          </c:extLst>
        </c:ser>
        <c:ser>
          <c:idx val="3"/>
          <c:order val="3"/>
          <c:tx>
            <c:strRef>
              <c:f>'Figure S2'!$L$12</c:f>
              <c:strCache>
                <c:ptCount val="1"/>
                <c:pt idx="0">
                  <c:v>Opal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1484979482889496"/>
                  <c:y val="-6.08220007505792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S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'Figure S2'!$L$26:$L$33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7.0710678118660789E-2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0.28284271247461301</c:v>
                  </c:pt>
                  <c:pt idx="5">
                    <c:v>0.63639610306788674</c:v>
                  </c:pt>
                  <c:pt idx="6">
                    <c:v>0.56568542494923602</c:v>
                  </c:pt>
                  <c:pt idx="7">
                    <c:v>0.28284271247461301</c:v>
                  </c:pt>
                </c:numCache>
              </c:numRef>
            </c:plus>
            <c:minus>
              <c:numRef>
                <c:f>'Figure S2'!$L$26:$L$33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7.0710678118660789E-2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0.28284271247461301</c:v>
                  </c:pt>
                  <c:pt idx="5">
                    <c:v>0.63639610306788674</c:v>
                  </c:pt>
                  <c:pt idx="6">
                    <c:v>0.56568542494923602</c:v>
                  </c:pt>
                  <c:pt idx="7">
                    <c:v>0.28284271247461301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S2'!$H$14:$H$18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</c:numCache>
            </c:numRef>
          </c:xVal>
          <c:yVal>
            <c:numRef>
              <c:f>'Figure S2'!$L$14:$L$18</c:f>
              <c:numCache>
                <c:formatCode>General</c:formatCode>
                <c:ptCount val="5"/>
                <c:pt idx="0">
                  <c:v>0</c:v>
                </c:pt>
                <c:pt idx="1">
                  <c:v>1.8499999999999943</c:v>
                </c:pt>
                <c:pt idx="2">
                  <c:v>4.7999999999999972</c:v>
                </c:pt>
                <c:pt idx="3">
                  <c:v>8</c:v>
                </c:pt>
                <c:pt idx="4">
                  <c:v>10.099999999999994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641-2A4A-95A3-65B9E4CD9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043616"/>
        <c:axId val="344045888"/>
      </c:scatterChart>
      <c:valAx>
        <c:axId val="34404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344045888"/>
        <c:crosses val="autoZero"/>
        <c:crossBetween val="midCat"/>
      </c:valAx>
      <c:valAx>
        <c:axId val="34404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Yield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344043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97800867900251"/>
          <c:y val="0.16631950908778964"/>
          <c:w val="0.83150458252643511"/>
          <c:h val="0.637095849805978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S3'!$B$22</c:f>
              <c:strCache>
                <c:ptCount val="1"/>
                <c:pt idx="0">
                  <c:v>Neat EtOAc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S3'!$C$25:$C$29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1.3717193133626759</c:v>
                  </c:pt>
                  <c:pt idx="3">
                    <c:v>0.272485194895073</c:v>
                  </c:pt>
                  <c:pt idx="4">
                    <c:v>0</c:v>
                  </c:pt>
                </c:numCache>
              </c:numRef>
            </c:plus>
            <c:minus>
              <c:numRef>
                <c:f>'Figure S3'!$C$25:$C$29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1.3717193133626759</c:v>
                  </c:pt>
                  <c:pt idx="3">
                    <c:v>0.272485194895073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S3'!$A$25:$A$29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cat>
          <c:val>
            <c:numRef>
              <c:f>'Figure S3'!$B$25:$B$29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3.4067880160465753</c:v>
                </c:pt>
                <c:pt idx="3">
                  <c:v>4.3854197940138766</c:v>
                </c:pt>
                <c:pt idx="4">
                  <c:v>6.4169716627583337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E-2847-86D2-85CD2208F223}"/>
            </c:ext>
          </c:extLst>
        </c:ser>
        <c:ser>
          <c:idx val="1"/>
          <c:order val="1"/>
          <c:tx>
            <c:strRef>
              <c:f>'Figure S3'!$J$22</c:f>
              <c:strCache>
                <c:ptCount val="1"/>
                <c:pt idx="0">
                  <c:v>Water saturated EtOAc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S3'!$K$25:$K$29</c:f>
                <c:numCache>
                  <c:formatCode>General</c:formatCode>
                  <c:ptCount val="5"/>
                  <c:pt idx="0">
                    <c:v>2.6612015634864412</c:v>
                  </c:pt>
                  <c:pt idx="1">
                    <c:v>2.4905223994431842</c:v>
                  </c:pt>
                  <c:pt idx="2">
                    <c:v>3.6796827655841162</c:v>
                  </c:pt>
                  <c:pt idx="3">
                    <c:v>0.60465343202582478</c:v>
                  </c:pt>
                  <c:pt idx="4">
                    <c:v>0.14594983664589486</c:v>
                  </c:pt>
                </c:numCache>
              </c:numRef>
            </c:plus>
            <c:minus>
              <c:numRef>
                <c:f>'Figure S3'!$K$25:$K$29</c:f>
                <c:numCache>
                  <c:formatCode>General</c:formatCode>
                  <c:ptCount val="5"/>
                  <c:pt idx="0">
                    <c:v>2.6612015634864412</c:v>
                  </c:pt>
                  <c:pt idx="1">
                    <c:v>2.4905223994431842</c:v>
                  </c:pt>
                  <c:pt idx="2">
                    <c:v>3.6796827655841162</c:v>
                  </c:pt>
                  <c:pt idx="3">
                    <c:v>0.60465343202582478</c:v>
                  </c:pt>
                  <c:pt idx="4">
                    <c:v>0.14594983664589486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S3'!$A$25:$A$29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cat>
          <c:val>
            <c:numRef>
              <c:f>'Figure S3'!$J$25:$J$29</c:f>
              <c:numCache>
                <c:formatCode>General</c:formatCode>
                <c:ptCount val="5"/>
                <c:pt idx="0">
                  <c:v>40.78084920584562</c:v>
                </c:pt>
                <c:pt idx="1">
                  <c:v>50.210519941188295</c:v>
                </c:pt>
                <c:pt idx="2">
                  <c:v>49.518889947447576</c:v>
                </c:pt>
                <c:pt idx="3">
                  <c:v>50.515426073873648</c:v>
                </c:pt>
                <c:pt idx="4">
                  <c:v>46.164521882001353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DE-2847-86D2-85CD2208F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909599"/>
        <c:axId val="248910431"/>
      </c:barChart>
      <c:catAx>
        <c:axId val="2489095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Water</a:t>
                </a:r>
                <a:r>
                  <a:rPr lang="en-GB" baseline="0"/>
                  <a:t> in iPrOH washes [%]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62704143879643015"/>
              <c:y val="0.87851163945257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248910431"/>
        <c:crosses val="autoZero"/>
        <c:auto val="1"/>
        <c:lblAlgn val="ctr"/>
        <c:lblOffset val="100"/>
        <c:noMultiLvlLbl val="0"/>
      </c:catAx>
      <c:valAx>
        <c:axId val="248910431"/>
        <c:scaling>
          <c:orientation val="minMax"/>
          <c:max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Conversion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248909599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9217589998503618"/>
          <c:y val="5.0996754751970332E-2"/>
          <c:w val="0.52662037719692034"/>
          <c:h val="7.8234205425295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Activity</a:t>
            </a:r>
            <a:r>
              <a:rPr lang="en-GB" baseline="0"/>
              <a:t> in organic solvent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1D2F5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S4'!$H$6</c:f>
                <c:numCache>
                  <c:formatCode>General</c:formatCode>
                  <c:ptCount val="1"/>
                  <c:pt idx="0">
                    <c:v>1.3973405903213663</c:v>
                  </c:pt>
                </c:numCache>
              </c:numRef>
            </c:plus>
            <c:minus>
              <c:numRef>
                <c:f>'Figure S4'!$H$6</c:f>
                <c:numCache>
                  <c:formatCode>General</c:formatCode>
                  <c:ptCount val="1"/>
                  <c:pt idx="0">
                    <c:v>1.3973405903213663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S4'!$A$5:$D$5</c:f>
              <c:strCache>
                <c:ptCount val="4"/>
                <c:pt idx="0">
                  <c:v>Amber</c:v>
                </c:pt>
                <c:pt idx="1">
                  <c:v>Coral</c:v>
                </c:pt>
                <c:pt idx="2">
                  <c:v>Opal</c:v>
                </c:pt>
                <c:pt idx="3">
                  <c:v>CFE</c:v>
                </c:pt>
              </c:strCache>
            </c:strRef>
          </c:cat>
          <c:val>
            <c:numRef>
              <c:f>'Figure S4'!$A$6:$D$6</c:f>
              <c:numCache>
                <c:formatCode>General</c:formatCode>
                <c:ptCount val="4"/>
                <c:pt idx="0">
                  <c:v>57.9758827101981</c:v>
                </c:pt>
                <c:pt idx="1">
                  <c:v>49.830294348188858</c:v>
                </c:pt>
                <c:pt idx="2">
                  <c:v>58.281101618790728</c:v>
                </c:pt>
                <c:pt idx="3">
                  <c:v>26.231988204514941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9-4F45-B66A-79EE3DFBA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7355504"/>
        <c:axId val="1327359248"/>
      </c:barChart>
      <c:catAx>
        <c:axId val="132735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327359248"/>
        <c:crosses val="autoZero"/>
        <c:auto val="1"/>
        <c:lblAlgn val="ctr"/>
        <c:lblOffset val="100"/>
        <c:noMultiLvlLbl val="0"/>
      </c:catAx>
      <c:valAx>
        <c:axId val="13273592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32735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'Figure S10'!$A$1</c:f>
              <c:strCache>
                <c:ptCount val="1"/>
                <c:pt idx="0">
                  <c:v>37 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S10'!$G$4:$G$18</c:f>
              <c:numCache>
                <c:formatCode>General</c:formatCode>
                <c:ptCount val="15"/>
                <c:pt idx="0">
                  <c:v>25.5</c:v>
                </c:pt>
                <c:pt idx="1">
                  <c:v>51</c:v>
                </c:pt>
                <c:pt idx="2">
                  <c:v>71.5</c:v>
                </c:pt>
                <c:pt idx="3">
                  <c:v>92</c:v>
                </c:pt>
                <c:pt idx="4">
                  <c:v>96</c:v>
                </c:pt>
                <c:pt idx="5">
                  <c:v>99</c:v>
                </c:pt>
                <c:pt idx="6">
                  <c:v>117</c:v>
                </c:pt>
                <c:pt idx="7">
                  <c:v>120</c:v>
                </c:pt>
                <c:pt idx="8">
                  <c:v>141.5</c:v>
                </c:pt>
                <c:pt idx="9">
                  <c:v>145</c:v>
                </c:pt>
                <c:pt idx="10">
                  <c:v>170</c:v>
                </c:pt>
                <c:pt idx="11">
                  <c:v>198</c:v>
                </c:pt>
                <c:pt idx="12">
                  <c:v>218</c:v>
                </c:pt>
                <c:pt idx="13">
                  <c:v>238</c:v>
                </c:pt>
                <c:pt idx="14">
                  <c:v>267</c:v>
                </c:pt>
              </c:numCache>
            </c:numRef>
          </c:xVal>
          <c:yVal>
            <c:numRef>
              <c:f>'Figure S10'!$J$4:$J$18</c:f>
              <c:numCache>
                <c:formatCode>General</c:formatCode>
                <c:ptCount val="15"/>
                <c:pt idx="0">
                  <c:v>9.5852000000000004</c:v>
                </c:pt>
                <c:pt idx="1">
                  <c:v>8.7039799999999996</c:v>
                </c:pt>
                <c:pt idx="2">
                  <c:v>7.7763799999999996</c:v>
                </c:pt>
                <c:pt idx="3">
                  <c:v>7.4053399999999998</c:v>
                </c:pt>
                <c:pt idx="4">
                  <c:v>7.2662000000000013</c:v>
                </c:pt>
                <c:pt idx="5">
                  <c:v>8.1628799999999995</c:v>
                </c:pt>
                <c:pt idx="6">
                  <c:v>7.6372400000000003</c:v>
                </c:pt>
                <c:pt idx="7">
                  <c:v>9.2450799999999997</c:v>
                </c:pt>
                <c:pt idx="8">
                  <c:v>6.2613000000000003</c:v>
                </c:pt>
                <c:pt idx="9">
                  <c:v>6.4932000000000007</c:v>
                </c:pt>
                <c:pt idx="10">
                  <c:v>5.3027800000000003</c:v>
                </c:pt>
                <c:pt idx="11">
                  <c:v>4.9317399999999996</c:v>
                </c:pt>
                <c:pt idx="12">
                  <c:v>4.6070800000000007</c:v>
                </c:pt>
                <c:pt idx="13">
                  <c:v>4.2978800000000001</c:v>
                </c:pt>
                <c:pt idx="14">
                  <c:v>4.4679399999999996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42-3F49-B04F-38083F1414EB}"/>
            </c:ext>
          </c:extLst>
        </c:ser>
        <c:ser>
          <c:idx val="1"/>
          <c:order val="1"/>
          <c:tx>
            <c:strRef>
              <c:f>'Figure S10'!$A$23</c:f>
              <c:strCache>
                <c:ptCount val="1"/>
                <c:pt idx="0">
                  <c:v>RT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S10'!$G$26:$G$33</c:f>
              <c:numCache>
                <c:formatCode>General</c:formatCode>
                <c:ptCount val="8"/>
                <c:pt idx="0">
                  <c:v>47</c:v>
                </c:pt>
                <c:pt idx="1">
                  <c:v>67</c:v>
                </c:pt>
                <c:pt idx="2">
                  <c:v>92</c:v>
                </c:pt>
                <c:pt idx="3">
                  <c:v>113.5</c:v>
                </c:pt>
                <c:pt idx="4">
                  <c:v>120</c:v>
                </c:pt>
                <c:pt idx="5">
                  <c:v>136</c:v>
                </c:pt>
                <c:pt idx="6">
                  <c:v>140</c:v>
                </c:pt>
                <c:pt idx="7">
                  <c:v>160</c:v>
                </c:pt>
              </c:numCache>
            </c:numRef>
          </c:xVal>
          <c:yVal>
            <c:numRef>
              <c:f>'Figure S10'!$J$26:$J$33</c:f>
              <c:numCache>
                <c:formatCode>General</c:formatCode>
                <c:ptCount val="8"/>
                <c:pt idx="0">
                  <c:v>2.5687418062500003</c:v>
                </c:pt>
                <c:pt idx="1">
                  <c:v>2.6209193062500002</c:v>
                </c:pt>
                <c:pt idx="2">
                  <c:v>2.8747193625000005</c:v>
                </c:pt>
                <c:pt idx="3">
                  <c:v>2.5828732125</c:v>
                </c:pt>
                <c:pt idx="4">
                  <c:v>2.39564295</c:v>
                </c:pt>
                <c:pt idx="5">
                  <c:v>1.6075452937499999</c:v>
                </c:pt>
                <c:pt idx="6">
                  <c:v>1.5728472562500002</c:v>
                </c:pt>
                <c:pt idx="7">
                  <c:v>1.4422730625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42-3F49-B04F-38083F141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848976"/>
        <c:axId val="482937344"/>
      </c:scatterChart>
      <c:valAx>
        <c:axId val="45484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TOS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482937344"/>
        <c:crosses val="autoZero"/>
        <c:crossBetween val="midCat"/>
      </c:valAx>
      <c:valAx>
        <c:axId val="48293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Productivity</a:t>
                </a:r>
                <a:r>
                  <a:rPr lang="en-GB" baseline="0"/>
                  <a:t> [mg/g h]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454848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'Figure S10'!$A$1</c:f>
              <c:strCache>
                <c:ptCount val="1"/>
                <c:pt idx="0">
                  <c:v>37 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S10'!$G$4:$G$18</c:f>
              <c:numCache>
                <c:formatCode>General</c:formatCode>
                <c:ptCount val="15"/>
                <c:pt idx="0">
                  <c:v>25.5</c:v>
                </c:pt>
                <c:pt idx="1">
                  <c:v>51</c:v>
                </c:pt>
                <c:pt idx="2">
                  <c:v>71.5</c:v>
                </c:pt>
                <c:pt idx="3">
                  <c:v>92</c:v>
                </c:pt>
                <c:pt idx="4">
                  <c:v>96</c:v>
                </c:pt>
                <c:pt idx="5">
                  <c:v>99</c:v>
                </c:pt>
                <c:pt idx="6">
                  <c:v>117</c:v>
                </c:pt>
                <c:pt idx="7">
                  <c:v>120</c:v>
                </c:pt>
                <c:pt idx="8">
                  <c:v>141.5</c:v>
                </c:pt>
                <c:pt idx="9">
                  <c:v>145</c:v>
                </c:pt>
                <c:pt idx="10">
                  <c:v>170</c:v>
                </c:pt>
                <c:pt idx="11">
                  <c:v>198</c:v>
                </c:pt>
                <c:pt idx="12">
                  <c:v>218</c:v>
                </c:pt>
                <c:pt idx="13">
                  <c:v>238</c:v>
                </c:pt>
                <c:pt idx="14">
                  <c:v>267</c:v>
                </c:pt>
              </c:numCache>
            </c:numRef>
          </c:xVal>
          <c:yVal>
            <c:numRef>
              <c:f>'Figure S10'!$K$4:$K$18</c:f>
              <c:numCache>
                <c:formatCode>0</c:formatCode>
                <c:ptCount val="15"/>
                <c:pt idx="0">
                  <c:v>100</c:v>
                </c:pt>
                <c:pt idx="1">
                  <c:v>90.806451612903217</c:v>
                </c:pt>
                <c:pt idx="2">
                  <c:v>81.129032258064498</c:v>
                </c:pt>
                <c:pt idx="3">
                  <c:v>77.258064516129039</c:v>
                </c:pt>
                <c:pt idx="4">
                  <c:v>75.806451612903231</c:v>
                </c:pt>
                <c:pt idx="5">
                  <c:v>85.161290322580641</c:v>
                </c:pt>
                <c:pt idx="6">
                  <c:v>79.677419354838705</c:v>
                </c:pt>
                <c:pt idx="7">
                  <c:v>96.451612903225808</c:v>
                </c:pt>
                <c:pt idx="8">
                  <c:v>65.322580645161281</c:v>
                </c:pt>
                <c:pt idx="9">
                  <c:v>67.741935483870975</c:v>
                </c:pt>
                <c:pt idx="10">
                  <c:v>55.322580645161288</c:v>
                </c:pt>
                <c:pt idx="11">
                  <c:v>51.451612903225794</c:v>
                </c:pt>
                <c:pt idx="12">
                  <c:v>48.064516129032263</c:v>
                </c:pt>
                <c:pt idx="13">
                  <c:v>44.838709677419352</c:v>
                </c:pt>
                <c:pt idx="14">
                  <c:v>46.612903225806448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A2-A740-9ED0-667A383A4C3B}"/>
            </c:ext>
          </c:extLst>
        </c:ser>
        <c:ser>
          <c:idx val="1"/>
          <c:order val="1"/>
          <c:tx>
            <c:strRef>
              <c:f>'Figure S10'!$A$23</c:f>
              <c:strCache>
                <c:ptCount val="1"/>
                <c:pt idx="0">
                  <c:v>RT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S10'!$G$26:$G$33</c:f>
              <c:numCache>
                <c:formatCode>General</c:formatCode>
                <c:ptCount val="8"/>
                <c:pt idx="0">
                  <c:v>47</c:v>
                </c:pt>
                <c:pt idx="1">
                  <c:v>67</c:v>
                </c:pt>
                <c:pt idx="2">
                  <c:v>92</c:v>
                </c:pt>
                <c:pt idx="3">
                  <c:v>113.5</c:v>
                </c:pt>
                <c:pt idx="4">
                  <c:v>120</c:v>
                </c:pt>
                <c:pt idx="5">
                  <c:v>136</c:v>
                </c:pt>
                <c:pt idx="6">
                  <c:v>140</c:v>
                </c:pt>
                <c:pt idx="7">
                  <c:v>160</c:v>
                </c:pt>
              </c:numCache>
            </c:numRef>
          </c:xVal>
          <c:yVal>
            <c:numRef>
              <c:f>'Figure S10'!$K$26:$K$33</c:f>
              <c:numCache>
                <c:formatCode>0</c:formatCode>
                <c:ptCount val="8"/>
                <c:pt idx="0">
                  <c:v>100</c:v>
                </c:pt>
                <c:pt idx="1">
                  <c:v>102.03124735514668</c:v>
                </c:pt>
                <c:pt idx="2">
                  <c:v>111.91157303180597</c:v>
                </c:pt>
                <c:pt idx="3">
                  <c:v>100.5501294920189</c:v>
                </c:pt>
                <c:pt idx="4">
                  <c:v>93.2613368993009</c:v>
                </c:pt>
                <c:pt idx="5">
                  <c:v>62.581038305939693</c:v>
                </c:pt>
                <c:pt idx="6">
                  <c:v>61.230258814767168</c:v>
                </c:pt>
                <c:pt idx="7">
                  <c:v>56.147062308512609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A2-A740-9ED0-667A383A4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32320"/>
        <c:axId val="479631904"/>
      </c:scatterChart>
      <c:valAx>
        <c:axId val="47963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TOS</a:t>
                </a:r>
                <a:r>
                  <a:rPr lang="en-GB" baseline="0"/>
                  <a:t> [h]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479631904"/>
        <c:crosses val="autoZero"/>
        <c:crossBetween val="midCat"/>
      </c:valAx>
      <c:valAx>
        <c:axId val="47963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</a:t>
                </a:r>
                <a:r>
                  <a:rPr lang="en-GB" baseline="0"/>
                  <a:t> activity</a:t>
                </a:r>
                <a:r>
                  <a:rPr lang="en-GB"/>
                  <a:t>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479632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'Figure S10'!$A$1</c:f>
              <c:strCache>
                <c:ptCount val="1"/>
                <c:pt idx="0">
                  <c:v>37 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S10'!$G$4:$G$18</c:f>
              <c:numCache>
                <c:formatCode>General</c:formatCode>
                <c:ptCount val="15"/>
                <c:pt idx="0">
                  <c:v>25.5</c:v>
                </c:pt>
                <c:pt idx="1">
                  <c:v>51</c:v>
                </c:pt>
                <c:pt idx="2">
                  <c:v>71.5</c:v>
                </c:pt>
                <c:pt idx="3">
                  <c:v>92</c:v>
                </c:pt>
                <c:pt idx="4">
                  <c:v>96</c:v>
                </c:pt>
                <c:pt idx="5">
                  <c:v>99</c:v>
                </c:pt>
                <c:pt idx="6">
                  <c:v>117</c:v>
                </c:pt>
                <c:pt idx="7">
                  <c:v>120</c:v>
                </c:pt>
                <c:pt idx="8">
                  <c:v>141.5</c:v>
                </c:pt>
                <c:pt idx="9">
                  <c:v>145</c:v>
                </c:pt>
                <c:pt idx="10">
                  <c:v>170</c:v>
                </c:pt>
                <c:pt idx="11">
                  <c:v>198</c:v>
                </c:pt>
                <c:pt idx="12">
                  <c:v>218</c:v>
                </c:pt>
                <c:pt idx="13">
                  <c:v>238</c:v>
                </c:pt>
                <c:pt idx="14">
                  <c:v>267</c:v>
                </c:pt>
              </c:numCache>
            </c:numRef>
          </c:xVal>
          <c:yVal>
            <c:numRef>
              <c:f>'Figure S10'!$L$4:$L$18</c:f>
              <c:numCache>
                <c:formatCode>General</c:formatCode>
                <c:ptCount val="15"/>
                <c:pt idx="0">
                  <c:v>1.5497869794740375</c:v>
                </c:pt>
                <c:pt idx="1">
                  <c:v>1.4073065636191662</c:v>
                </c:pt>
                <c:pt idx="2">
                  <c:v>1.2573271785087754</c:v>
                </c:pt>
                <c:pt idx="3">
                  <c:v>1.1973354244646193</c:v>
                </c:pt>
                <c:pt idx="4">
                  <c:v>1.1748385166980608</c:v>
                </c:pt>
                <c:pt idx="5">
                  <c:v>1.3198185889714382</c:v>
                </c:pt>
                <c:pt idx="6">
                  <c:v>1.234830270742217</c:v>
                </c:pt>
                <c:pt idx="7">
                  <c:v>1.4947945382668941</c:v>
                </c:pt>
                <c:pt idx="8">
                  <c:v>1.0123608494951373</c:v>
                </c:pt>
                <c:pt idx="9">
                  <c:v>1.0498556957727352</c:v>
                </c:pt>
                <c:pt idx="10">
                  <c:v>0.85738215154773367</c:v>
                </c:pt>
                <c:pt idx="11">
                  <c:v>0.79739039750357721</c:v>
                </c:pt>
                <c:pt idx="12">
                  <c:v>0.7448976127149407</c:v>
                </c:pt>
                <c:pt idx="13">
                  <c:v>0.69490448434481034</c:v>
                </c:pt>
                <c:pt idx="14">
                  <c:v>0.72240070494838182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0A-0D46-908F-080211C14812}"/>
            </c:ext>
          </c:extLst>
        </c:ser>
        <c:ser>
          <c:idx val="1"/>
          <c:order val="1"/>
          <c:tx>
            <c:v>RT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S10'!$G$26:$G$33</c:f>
              <c:numCache>
                <c:formatCode>General</c:formatCode>
                <c:ptCount val="8"/>
                <c:pt idx="0">
                  <c:v>47</c:v>
                </c:pt>
                <c:pt idx="1">
                  <c:v>67</c:v>
                </c:pt>
                <c:pt idx="2">
                  <c:v>92</c:v>
                </c:pt>
                <c:pt idx="3">
                  <c:v>113.5</c:v>
                </c:pt>
                <c:pt idx="4">
                  <c:v>120</c:v>
                </c:pt>
                <c:pt idx="5">
                  <c:v>136</c:v>
                </c:pt>
                <c:pt idx="6">
                  <c:v>140</c:v>
                </c:pt>
                <c:pt idx="7">
                  <c:v>160</c:v>
                </c:pt>
              </c:numCache>
            </c:numRef>
          </c:xVal>
          <c:yVal>
            <c:numRef>
              <c:f>'Figure S10'!$L$26:$L$33</c:f>
              <c:numCache>
                <c:formatCode>General</c:formatCode>
                <c:ptCount val="8"/>
                <c:pt idx="0">
                  <c:v>0.46891536335922462</c:v>
                </c:pt>
                <c:pt idx="1">
                  <c:v>0.4784401942753353</c:v>
                </c:pt>
                <c:pt idx="2">
                  <c:v>0.52477055932311689</c:v>
                </c:pt>
                <c:pt idx="3">
                  <c:v>0.47149500506567121</c:v>
                </c:pt>
                <c:pt idx="4">
                  <c:v>0.43731673679502747</c:v>
                </c:pt>
                <c:pt idx="5">
                  <c:v>0.29345210316627268</c:v>
                </c:pt>
                <c:pt idx="6">
                  <c:v>0.28711809060705912</c:v>
                </c:pt>
                <c:pt idx="7">
                  <c:v>0.26328220123949214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0A-0D46-908F-080211C14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640735"/>
        <c:axId val="1434636991"/>
      </c:scatterChart>
      <c:valAx>
        <c:axId val="1434640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TOS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434636991"/>
        <c:crosses val="autoZero"/>
        <c:crossBetween val="midCat"/>
      </c:valAx>
      <c:valAx>
        <c:axId val="1434636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STY [mg/</a:t>
                </a:r>
                <a:r>
                  <a:rPr lang="en-GB" baseline="0"/>
                  <a:t>mL h]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434640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Relative activity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1'!$E$19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'Figure 1'!$E$21:$E$24</c:f>
              <c:numCache>
                <c:formatCode>General</c:formatCode>
                <c:ptCount val="4"/>
                <c:pt idx="0">
                  <c:v>68.69190206026488</c:v>
                </c:pt>
                <c:pt idx="1">
                  <c:v>48.575739113662451</c:v>
                </c:pt>
                <c:pt idx="2">
                  <c:v>29.634984037588382</c:v>
                </c:pt>
                <c:pt idx="3">
                  <c:v>21.081284877547191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CD-3742-ACF8-44B04D1EAA43}"/>
            </c:ext>
          </c:extLst>
        </c:ser>
        <c:ser>
          <c:idx val="1"/>
          <c:order val="1"/>
          <c:tx>
            <c:strRef>
              <c:f>'Figure 1'!$F$19</c:f>
              <c:strCache>
                <c:ptCount val="1"/>
                <c:pt idx="0">
                  <c:v>Coral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'Figure 1'!$F$21:$F$24</c:f>
              <c:numCache>
                <c:formatCode>General</c:formatCode>
                <c:ptCount val="4"/>
                <c:pt idx="0">
                  <c:v>67.577894440375218</c:v>
                </c:pt>
                <c:pt idx="1">
                  <c:v>40.867093020517494</c:v>
                </c:pt>
                <c:pt idx="2">
                  <c:v>28.740660888744777</c:v>
                </c:pt>
                <c:pt idx="3">
                  <c:v>20.110173282631965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CD-3742-ACF8-44B04D1EAA43}"/>
            </c:ext>
          </c:extLst>
        </c:ser>
        <c:ser>
          <c:idx val="2"/>
          <c:order val="2"/>
          <c:tx>
            <c:strRef>
              <c:f>'Figure 1'!$G$19</c:f>
              <c:strCache>
                <c:ptCount val="1"/>
                <c:pt idx="0">
                  <c:v>Opal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'Figure 1'!$G$21:$G$24</c:f>
              <c:numCache>
                <c:formatCode>General</c:formatCode>
                <c:ptCount val="4"/>
                <c:pt idx="0">
                  <c:v>75.508215055385463</c:v>
                </c:pt>
                <c:pt idx="1">
                  <c:v>42.801041905644077</c:v>
                </c:pt>
                <c:pt idx="2">
                  <c:v>29.480258005325329</c:v>
                </c:pt>
                <c:pt idx="3">
                  <c:v>20.602258319912455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CD-3742-ACF8-44B04D1EAA43}"/>
            </c:ext>
          </c:extLst>
        </c:ser>
        <c:ser>
          <c:idx val="3"/>
          <c:order val="3"/>
          <c:tx>
            <c:strRef>
              <c:f>'Figure 1'!$H$19</c:f>
              <c:strCache>
                <c:ptCount val="1"/>
                <c:pt idx="0">
                  <c:v>CFE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'Figure 1'!$H$21:$H$24</c:f>
              <c:numCache>
                <c:formatCode>General</c:formatCode>
                <c:ptCount val="4"/>
                <c:pt idx="0">
                  <c:v>78.585534700892907</c:v>
                </c:pt>
                <c:pt idx="1">
                  <c:v>39.340469322204072</c:v>
                </c:pt>
                <c:pt idx="2">
                  <c:v>27.313009868744629</c:v>
                </c:pt>
                <c:pt idx="3">
                  <c:v>17.510776542798542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CD-3742-ACF8-44B04D1EA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4385311"/>
        <c:axId val="2054385727"/>
      </c:barChart>
      <c:catAx>
        <c:axId val="2054385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Reycle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2054385727"/>
        <c:crosses val="autoZero"/>
        <c:auto val="1"/>
        <c:lblAlgn val="ctr"/>
        <c:lblOffset val="100"/>
        <c:noMultiLvlLbl val="0"/>
      </c:catAx>
      <c:valAx>
        <c:axId val="2054385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</a:t>
                </a:r>
                <a:r>
                  <a:rPr lang="en-GB" baseline="0"/>
                  <a:t> yield</a:t>
                </a:r>
                <a:r>
                  <a:rPr lang="en-GB"/>
                  <a:t> [%]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2054385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'Figure 2'!$N$102</c:f>
              <c:strCache>
                <c:ptCount val="1"/>
                <c:pt idx="0">
                  <c:v>Without IPA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2'!$P$103:$P$106</c:f>
                <c:numCache>
                  <c:formatCode>General</c:formatCode>
                  <c:ptCount val="4"/>
                  <c:pt idx="0">
                    <c:v>0.37971634149717537</c:v>
                  </c:pt>
                  <c:pt idx="1">
                    <c:v>0.11596551211459484</c:v>
                  </c:pt>
                  <c:pt idx="2">
                    <c:v>0.2524371208835976</c:v>
                  </c:pt>
                  <c:pt idx="3">
                    <c:v>0.15768481220460001</c:v>
                  </c:pt>
                </c:numCache>
              </c:numRef>
            </c:plus>
            <c:minus>
              <c:numRef>
                <c:f>'Figure 2'!$P$103:$P$106</c:f>
                <c:numCache>
                  <c:formatCode>General</c:formatCode>
                  <c:ptCount val="4"/>
                  <c:pt idx="0">
                    <c:v>0.37971634149717537</c:v>
                  </c:pt>
                  <c:pt idx="1">
                    <c:v>0.11596551211459484</c:v>
                  </c:pt>
                  <c:pt idx="2">
                    <c:v>0.2524371208835976</c:v>
                  </c:pt>
                  <c:pt idx="3">
                    <c:v>0.15768481220460001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2'!$M$103:$M$106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'Figure 2'!$N$103:$N$106</c:f>
              <c:numCache>
                <c:formatCode>General</c:formatCode>
                <c:ptCount val="4"/>
                <c:pt idx="0">
                  <c:v>48.177499999999995</c:v>
                </c:pt>
                <c:pt idx="1">
                  <c:v>15.901</c:v>
                </c:pt>
                <c:pt idx="2">
                  <c:v>3.9464999999999999</c:v>
                </c:pt>
                <c:pt idx="3">
                  <c:v>2.0265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E2-E849-A5B0-6719C032F892}"/>
            </c:ext>
          </c:extLst>
        </c:ser>
        <c:ser>
          <c:idx val="2"/>
          <c:order val="1"/>
          <c:tx>
            <c:strRef>
              <c:f>'Figure 2'!$O$102</c:f>
              <c:strCache>
                <c:ptCount val="1"/>
                <c:pt idx="0">
                  <c:v>With IPA [250 mM]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2'!$Q$103:$Q$105</c:f>
                <c:numCache>
                  <c:formatCode>General</c:formatCode>
                  <c:ptCount val="3"/>
                  <c:pt idx="0">
                    <c:v>0.49497474683058529</c:v>
                  </c:pt>
                  <c:pt idx="1">
                    <c:v>0.70074282015586831</c:v>
                  </c:pt>
                  <c:pt idx="2">
                    <c:v>0.2566797615707177</c:v>
                  </c:pt>
                </c:numCache>
              </c:numRef>
            </c:plus>
            <c:minus>
              <c:numRef>
                <c:f>'Figure 2'!$Q$103:$Q$106</c:f>
                <c:numCache>
                  <c:formatCode>General</c:formatCode>
                  <c:ptCount val="4"/>
                  <c:pt idx="0">
                    <c:v>0.49497474683058529</c:v>
                  </c:pt>
                  <c:pt idx="1">
                    <c:v>0.70074282015586831</c:v>
                  </c:pt>
                  <c:pt idx="2">
                    <c:v>0.2566797615707177</c:v>
                  </c:pt>
                  <c:pt idx="3">
                    <c:v>0.31819805153394587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2'!$M$103:$M$106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'Figure 2'!$O$103:$O$106</c:f>
              <c:numCache>
                <c:formatCode>General</c:formatCode>
                <c:ptCount val="4"/>
                <c:pt idx="0">
                  <c:v>47.179000000000002</c:v>
                </c:pt>
                <c:pt idx="1">
                  <c:v>24.115500000000001</c:v>
                </c:pt>
                <c:pt idx="2">
                  <c:v>8.6475000000000009</c:v>
                </c:pt>
                <c:pt idx="3">
                  <c:v>5.133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E2-E849-A5B0-6719C032F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6575119"/>
        <c:axId val="1166574287"/>
      </c:barChart>
      <c:catAx>
        <c:axId val="11665751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Water content in EtOAc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166574287"/>
        <c:crosses val="autoZero"/>
        <c:auto val="1"/>
        <c:lblAlgn val="ctr"/>
        <c:lblOffset val="100"/>
        <c:noMultiLvlLbl val="0"/>
      </c:catAx>
      <c:valAx>
        <c:axId val="116657428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Conversion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166575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IPA</a:t>
            </a:r>
            <a:r>
              <a:rPr lang="en-GB" baseline="0"/>
              <a:t> + Acetone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2'!$V$103:$V$106</c:f>
                <c:numCache>
                  <c:formatCode>General</c:formatCode>
                  <c:ptCount val="4"/>
                  <c:pt idx="0">
                    <c:v>0.4794183976444798</c:v>
                  </c:pt>
                  <c:pt idx="1">
                    <c:v>0.78559563389825227</c:v>
                  </c:pt>
                  <c:pt idx="2">
                    <c:v>1.0606601717798614E-2</c:v>
                  </c:pt>
                  <c:pt idx="3">
                    <c:v>0.29062088706767325</c:v>
                  </c:pt>
                </c:numCache>
              </c:numRef>
            </c:plus>
            <c:minus>
              <c:numRef>
                <c:f>'Figure 2'!$V$103:$V$106</c:f>
                <c:numCache>
                  <c:formatCode>General</c:formatCode>
                  <c:ptCount val="4"/>
                  <c:pt idx="0">
                    <c:v>0.4794183976444798</c:v>
                  </c:pt>
                  <c:pt idx="1">
                    <c:v>0.78559563389825227</c:v>
                  </c:pt>
                  <c:pt idx="2">
                    <c:v>1.0606601717798614E-2</c:v>
                  </c:pt>
                  <c:pt idx="3">
                    <c:v>0.29062088706767325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2'!$T$103:$T$106</c:f>
              <c:strCache>
                <c:ptCount val="4"/>
                <c:pt idx="0">
                  <c:v>250 + 0</c:v>
                </c:pt>
                <c:pt idx="1">
                  <c:v>200 + 50</c:v>
                </c:pt>
                <c:pt idx="2">
                  <c:v>100 + 150</c:v>
                </c:pt>
                <c:pt idx="3">
                  <c:v>0 + 250</c:v>
                </c:pt>
              </c:strCache>
            </c:strRef>
          </c:cat>
          <c:val>
            <c:numRef>
              <c:f>'Figure 2'!$U$103:$U$106</c:f>
              <c:numCache>
                <c:formatCode>General</c:formatCode>
                <c:ptCount val="4"/>
                <c:pt idx="0">
                  <c:v>21.508000000000003</c:v>
                </c:pt>
                <c:pt idx="1">
                  <c:v>19.2805</c:v>
                </c:pt>
                <c:pt idx="2">
                  <c:v>18.538499999999999</c:v>
                </c:pt>
                <c:pt idx="3">
                  <c:v>14.4115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C7-9C4D-963B-FD040FE05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6972431"/>
        <c:axId val="1706973263"/>
      </c:barChart>
      <c:catAx>
        <c:axId val="170697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706973263"/>
        <c:crosses val="autoZero"/>
        <c:auto val="1"/>
        <c:lblAlgn val="ctr"/>
        <c:lblOffset val="100"/>
        <c:noMultiLvlLbl val="0"/>
      </c:catAx>
      <c:valAx>
        <c:axId val="17069732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706972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ArRmut11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2'!$P$132:$P$135</c:f>
                <c:numCache>
                  <c:formatCode>General</c:formatCode>
                  <c:ptCount val="4"/>
                  <c:pt idx="0">
                    <c:v>1.0161007049889801</c:v>
                  </c:pt>
                  <c:pt idx="1">
                    <c:v>3.7992847353153207</c:v>
                  </c:pt>
                  <c:pt idx="2">
                    <c:v>0.70144992693705832</c:v>
                  </c:pt>
                  <c:pt idx="3">
                    <c:v>2.8086281348729574</c:v>
                  </c:pt>
                </c:numCache>
              </c:numRef>
            </c:plus>
            <c:minus>
              <c:numRef>
                <c:f>'Figure 2'!$P$132:$P$135</c:f>
                <c:numCache>
                  <c:formatCode>General</c:formatCode>
                  <c:ptCount val="4"/>
                  <c:pt idx="0">
                    <c:v>1.0161007049889801</c:v>
                  </c:pt>
                  <c:pt idx="1">
                    <c:v>3.7992847353153207</c:v>
                  </c:pt>
                  <c:pt idx="2">
                    <c:v>0.70144992693705832</c:v>
                  </c:pt>
                  <c:pt idx="3">
                    <c:v>2.8086281348729574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2'!$M$132:$M$135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'Figure 2'!$N$132:$N$135</c:f>
              <c:numCache>
                <c:formatCode>General</c:formatCode>
                <c:ptCount val="4"/>
                <c:pt idx="0">
                  <c:v>2.9411925154110525</c:v>
                </c:pt>
                <c:pt idx="1">
                  <c:v>33.471499999999999</c:v>
                </c:pt>
                <c:pt idx="2">
                  <c:v>46.939</c:v>
                </c:pt>
                <c:pt idx="3">
                  <c:v>50.176999999999992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0-5746-9780-8E8CBEDBDE13}"/>
            </c:ext>
          </c:extLst>
        </c:ser>
        <c:ser>
          <c:idx val="1"/>
          <c:order val="1"/>
          <c:tx>
            <c:v>CALB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2'!$Q$132:$Q$135</c:f>
                <c:numCache>
                  <c:formatCode>General</c:formatCode>
                  <c:ptCount val="4"/>
                  <c:pt idx="0">
                    <c:v>0.37971634149717537</c:v>
                  </c:pt>
                  <c:pt idx="1">
                    <c:v>0.11596551211459484</c:v>
                  </c:pt>
                  <c:pt idx="2">
                    <c:v>0.2524371208835976</c:v>
                  </c:pt>
                  <c:pt idx="3">
                    <c:v>0.15768481220460001</c:v>
                  </c:pt>
                </c:numCache>
              </c:numRef>
            </c:plus>
            <c:minus>
              <c:numRef>
                <c:f>'Figure 2'!$Q$132:$Q$135</c:f>
                <c:numCache>
                  <c:formatCode>General</c:formatCode>
                  <c:ptCount val="4"/>
                  <c:pt idx="0">
                    <c:v>0.37971634149717537</c:v>
                  </c:pt>
                  <c:pt idx="1">
                    <c:v>0.11596551211459484</c:v>
                  </c:pt>
                  <c:pt idx="2">
                    <c:v>0.2524371208835976</c:v>
                  </c:pt>
                  <c:pt idx="3">
                    <c:v>0.15768481220460001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2'!$M$132:$M$135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'Figure 2'!$O$132:$O$135</c:f>
              <c:numCache>
                <c:formatCode>General</c:formatCode>
                <c:ptCount val="4"/>
                <c:pt idx="0">
                  <c:v>48.177499999999995</c:v>
                </c:pt>
                <c:pt idx="1">
                  <c:v>15.901</c:v>
                </c:pt>
                <c:pt idx="2">
                  <c:v>3.9464999999999999</c:v>
                </c:pt>
                <c:pt idx="3">
                  <c:v>2.0265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0-5746-9780-8E8CBEDBD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7998575"/>
        <c:axId val="827995247"/>
      </c:barChart>
      <c:catAx>
        <c:axId val="8279985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Water content in EtOAc</a:t>
                </a:r>
                <a:r>
                  <a:rPr lang="en-GB" baseline="0"/>
                  <a:t> [%]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827995247"/>
        <c:crosses val="autoZero"/>
        <c:auto val="1"/>
        <c:lblAlgn val="ctr"/>
        <c:lblOffset val="100"/>
        <c:noMultiLvlLbl val="0"/>
      </c:catAx>
      <c:valAx>
        <c:axId val="8279952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Yield</a:t>
                </a:r>
                <a:r>
                  <a:rPr lang="en-GB" baseline="0"/>
                  <a:t> [%]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827998575"/>
        <c:crosses val="autoZero"/>
        <c:crossBetween val="between"/>
        <c:min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ArRmut11</a:t>
            </a:r>
          </a:p>
        </c:rich>
      </c:tx>
      <c:layout>
        <c:manualLayout>
          <c:xMode val="edge"/>
          <c:yMode val="edge"/>
          <c:x val="0.41811624358440835"/>
          <c:y val="5.54785020804438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 3 - ArRmut11'!$S$39:$S$44</c:f>
                <c:numCache>
                  <c:formatCode>General</c:formatCode>
                  <c:ptCount val="6"/>
                  <c:pt idx="0">
                    <c:v>0.16061212024771632</c:v>
                  </c:pt>
                  <c:pt idx="1">
                    <c:v>0.76705729682350843</c:v>
                  </c:pt>
                  <c:pt idx="2">
                    <c:v>0.66480964635748641</c:v>
                  </c:pt>
                  <c:pt idx="3">
                    <c:v>1.7635922654496208</c:v>
                  </c:pt>
                  <c:pt idx="4">
                    <c:v>0.14520923307926037</c:v>
                  </c:pt>
                  <c:pt idx="5">
                    <c:v>0.64380017835569092</c:v>
                  </c:pt>
                </c:numCache>
              </c:numRef>
            </c:plus>
            <c:minus>
              <c:numRef>
                <c:f>'Fig 3 - ArRmut11'!$S$39:$S$44</c:f>
                <c:numCache>
                  <c:formatCode>General</c:formatCode>
                  <c:ptCount val="6"/>
                  <c:pt idx="0">
                    <c:v>0.16061212024771632</c:v>
                  </c:pt>
                  <c:pt idx="1">
                    <c:v>0.76705729682350843</c:v>
                  </c:pt>
                  <c:pt idx="2">
                    <c:v>0.66480964635748641</c:v>
                  </c:pt>
                  <c:pt idx="3">
                    <c:v>1.7635922654496208</c:v>
                  </c:pt>
                  <c:pt idx="4">
                    <c:v>0.14520923307926037</c:v>
                  </c:pt>
                  <c:pt idx="5">
                    <c:v>0.64380017835569092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 3 - ArRmut11'!$Q$39:$Q$44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</c:numCache>
            </c:numRef>
          </c:cat>
          <c:val>
            <c:numRef>
              <c:f>'Fig 3 - ArRmut11'!$R$39:$R$44</c:f>
              <c:numCache>
                <c:formatCode>General</c:formatCode>
                <c:ptCount val="6"/>
                <c:pt idx="0">
                  <c:v>6.8276970828366572</c:v>
                </c:pt>
                <c:pt idx="1">
                  <c:v>19.153265139334646</c:v>
                </c:pt>
                <c:pt idx="2">
                  <c:v>23.656046148607693</c:v>
                </c:pt>
                <c:pt idx="3">
                  <c:v>24.127684283899534</c:v>
                </c:pt>
                <c:pt idx="4">
                  <c:v>28.310386295659818</c:v>
                </c:pt>
                <c:pt idx="5">
                  <c:v>28.89234186811855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FB-C344-9BA9-4FD0D7075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299599"/>
        <c:axId val="1296300431"/>
      </c:barChart>
      <c:catAx>
        <c:axId val="12962995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Water in</a:t>
                </a:r>
                <a:r>
                  <a:rPr lang="en-GB" baseline="0"/>
                  <a:t> iPrOH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296300431"/>
        <c:crosses val="autoZero"/>
        <c:auto val="1"/>
        <c:lblAlgn val="ctr"/>
        <c:lblOffset val="100"/>
        <c:noMultiLvlLbl val="0"/>
      </c:catAx>
      <c:valAx>
        <c:axId val="12963004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296299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 3 - CALB'!$S$59:$S$64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3.660983108561088</c:v>
                  </c:pt>
                  <c:pt idx="2">
                    <c:v>1.1038605538389716</c:v>
                  </c:pt>
                  <c:pt idx="3">
                    <c:v>3.6665138928918357</c:v>
                  </c:pt>
                  <c:pt idx="4">
                    <c:v>0.40784520796987594</c:v>
                  </c:pt>
                  <c:pt idx="5">
                    <c:v>2.8845475079177634</c:v>
                  </c:pt>
                </c:numCache>
              </c:numRef>
            </c:plus>
            <c:minus>
              <c:numRef>
                <c:f>'Fig 3 - CALB'!$S$59:$S$64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3.660983108561088</c:v>
                  </c:pt>
                  <c:pt idx="2">
                    <c:v>1.1038605538389716</c:v>
                  </c:pt>
                  <c:pt idx="3">
                    <c:v>3.6665138928918357</c:v>
                  </c:pt>
                  <c:pt idx="4">
                    <c:v>0.40784520796987594</c:v>
                  </c:pt>
                  <c:pt idx="5">
                    <c:v>2.8845475079177634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 3 - CALB'!$Q$59:$Q$64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</c:numCache>
            </c:numRef>
          </c:cat>
          <c:val>
            <c:numRef>
              <c:f>'Fig 3 - CALB'!$R$59:$R$64</c:f>
              <c:numCache>
                <c:formatCode>0.00</c:formatCode>
                <c:ptCount val="6"/>
                <c:pt idx="0">
                  <c:v>44.676098287416231</c:v>
                </c:pt>
                <c:pt idx="1">
                  <c:v>49.601224431553163</c:v>
                </c:pt>
                <c:pt idx="2">
                  <c:v>51.320876822488344</c:v>
                </c:pt>
                <c:pt idx="3">
                  <c:v>48.442143058540879</c:v>
                </c:pt>
                <c:pt idx="4">
                  <c:v>50.786306631758151</c:v>
                </c:pt>
                <c:pt idx="5">
                  <c:v>51.481743189340314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D6-9840-BFC7-98F1759C3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6614143"/>
        <c:axId val="1176614559"/>
      </c:barChart>
      <c:catAx>
        <c:axId val="11766141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Water in iPrOH</a:t>
                </a:r>
                <a:r>
                  <a:rPr lang="en-GB" baseline="0"/>
                  <a:t> [%]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176614559"/>
        <c:crosses val="autoZero"/>
        <c:auto val="1"/>
        <c:lblAlgn val="ctr"/>
        <c:lblOffset val="100"/>
        <c:noMultiLvlLbl val="0"/>
      </c:catAx>
      <c:valAx>
        <c:axId val="117661455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0" sourceLinked="0"/>
        <c:majorTickMark val="cross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1176614143"/>
        <c:crosses val="autoZero"/>
        <c:crossBetween val="between"/>
        <c:majorUnit val="10"/>
        <c:min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09651559734573"/>
          <c:y val="0.12956189996550391"/>
          <c:w val="0.83094175858497854"/>
          <c:h val="0.67206013165827805"/>
        </c:manualLayout>
      </c:layout>
      <c:barChart>
        <c:barDir val="col"/>
        <c:grouping val="clustered"/>
        <c:varyColors val="0"/>
        <c:ser>
          <c:idx val="0"/>
          <c:order val="0"/>
          <c:tx>
            <c:v>ArRmut11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3'!$D$5:$D$10</c:f>
                <c:numCache>
                  <c:formatCode>General</c:formatCode>
                  <c:ptCount val="6"/>
                  <c:pt idx="0">
                    <c:v>0.16061212024771632</c:v>
                  </c:pt>
                  <c:pt idx="1">
                    <c:v>0.76705729682350843</c:v>
                  </c:pt>
                  <c:pt idx="2">
                    <c:v>0.66480964635748641</c:v>
                  </c:pt>
                  <c:pt idx="3">
                    <c:v>1.7635922654496208</c:v>
                  </c:pt>
                  <c:pt idx="4">
                    <c:v>0.14520923307926037</c:v>
                  </c:pt>
                  <c:pt idx="5">
                    <c:v>0.64380017835569092</c:v>
                  </c:pt>
                </c:numCache>
              </c:numRef>
            </c:plus>
            <c:minus>
              <c:numRef>
                <c:f>'Figure 3'!$D$5:$D$10</c:f>
                <c:numCache>
                  <c:formatCode>General</c:formatCode>
                  <c:ptCount val="6"/>
                  <c:pt idx="0">
                    <c:v>0.16061212024771632</c:v>
                  </c:pt>
                  <c:pt idx="1">
                    <c:v>0.76705729682350843</c:v>
                  </c:pt>
                  <c:pt idx="2">
                    <c:v>0.66480964635748641</c:v>
                  </c:pt>
                  <c:pt idx="3">
                    <c:v>1.7635922654496208</c:v>
                  </c:pt>
                  <c:pt idx="4">
                    <c:v>0.14520923307926037</c:v>
                  </c:pt>
                  <c:pt idx="5">
                    <c:v>0.64380017835569092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3'!$B$5:$B$10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</c:numCache>
            </c:numRef>
          </c:cat>
          <c:val>
            <c:numRef>
              <c:f>'Figure 3'!$C$5:$C$10</c:f>
              <c:numCache>
                <c:formatCode>General</c:formatCode>
                <c:ptCount val="6"/>
                <c:pt idx="0">
                  <c:v>6.8276970828366572</c:v>
                </c:pt>
                <c:pt idx="1">
                  <c:v>19.153265139334646</c:v>
                </c:pt>
                <c:pt idx="2">
                  <c:v>23.656046148607693</c:v>
                </c:pt>
                <c:pt idx="3">
                  <c:v>24.127684283899534</c:v>
                </c:pt>
                <c:pt idx="4">
                  <c:v>28.310386295659818</c:v>
                </c:pt>
                <c:pt idx="5">
                  <c:v>28.89234186811855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3-A040-AAD9-97BF913D201D}"/>
            </c:ext>
          </c:extLst>
        </c:ser>
        <c:ser>
          <c:idx val="1"/>
          <c:order val="1"/>
          <c:tx>
            <c:v>CALB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3'!$F$5:$F$10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3.660983108561088</c:v>
                  </c:pt>
                  <c:pt idx="2">
                    <c:v>1.1038605538389716</c:v>
                  </c:pt>
                  <c:pt idx="3">
                    <c:v>3.6665138928918357</c:v>
                  </c:pt>
                  <c:pt idx="4">
                    <c:v>0.40784520796987594</c:v>
                  </c:pt>
                  <c:pt idx="5">
                    <c:v>2.8845475079177634</c:v>
                  </c:pt>
                </c:numCache>
              </c:numRef>
            </c:plus>
            <c:minus>
              <c:numRef>
                <c:f>'Figure 3'!$F$5:$F$10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3.660983108561088</c:v>
                  </c:pt>
                  <c:pt idx="2">
                    <c:v>1.1038605538389716</c:v>
                  </c:pt>
                  <c:pt idx="3">
                    <c:v>3.6665138928918357</c:v>
                  </c:pt>
                  <c:pt idx="4">
                    <c:v>0.40784520796987594</c:v>
                  </c:pt>
                  <c:pt idx="5">
                    <c:v>2.8845475079177634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3'!$B$5:$B$10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</c:numCache>
            </c:numRef>
          </c:cat>
          <c:val>
            <c:numRef>
              <c:f>'Figure 3'!$E$5:$E$10</c:f>
              <c:numCache>
                <c:formatCode>General</c:formatCode>
                <c:ptCount val="6"/>
                <c:pt idx="0">
                  <c:v>44.676098287416231</c:v>
                </c:pt>
                <c:pt idx="1">
                  <c:v>49.601224431553163</c:v>
                </c:pt>
                <c:pt idx="2">
                  <c:v>51.320876822488344</c:v>
                </c:pt>
                <c:pt idx="3">
                  <c:v>48.442143058540879</c:v>
                </c:pt>
                <c:pt idx="4">
                  <c:v>50.786306631758151</c:v>
                </c:pt>
                <c:pt idx="5">
                  <c:v>51.481743189340314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3-A040-AAD9-97BF913D201D}"/>
            </c:ext>
          </c:extLst>
        </c:ser>
        <c:ser>
          <c:idx val="2"/>
          <c:order val="2"/>
          <c:tx>
            <c:v>Total Yield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3'!$I$5:$I$10</c:f>
                <c:numCache>
                  <c:formatCode>General</c:formatCode>
                  <c:ptCount val="6"/>
                  <c:pt idx="0">
                    <c:v>1.8384776310850242</c:v>
                  </c:pt>
                  <c:pt idx="1">
                    <c:v>1.1313708498984758</c:v>
                  </c:pt>
                  <c:pt idx="2">
                    <c:v>0.21213203435596475</c:v>
                  </c:pt>
                  <c:pt idx="3">
                    <c:v>1.5556349186104041</c:v>
                  </c:pt>
                  <c:pt idx="4">
                    <c:v>7.0710678118654502E-2</c:v>
                  </c:pt>
                  <c:pt idx="5">
                    <c:v>0.49497474683058273</c:v>
                  </c:pt>
                </c:numCache>
              </c:numRef>
            </c:plus>
            <c:minus>
              <c:numRef>
                <c:f>'Figure 3'!$I$5:$I$10</c:f>
                <c:numCache>
                  <c:formatCode>General</c:formatCode>
                  <c:ptCount val="6"/>
                  <c:pt idx="0">
                    <c:v>1.8384776310850242</c:v>
                  </c:pt>
                  <c:pt idx="1">
                    <c:v>1.1313708498984758</c:v>
                  </c:pt>
                  <c:pt idx="2">
                    <c:v>0.21213203435596475</c:v>
                  </c:pt>
                  <c:pt idx="3">
                    <c:v>1.5556349186104041</c:v>
                  </c:pt>
                  <c:pt idx="4">
                    <c:v>7.0710678118654502E-2</c:v>
                  </c:pt>
                  <c:pt idx="5">
                    <c:v>0.49497474683058273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 3'!$B$5:$B$10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</c:numCache>
            </c:numRef>
          </c:cat>
          <c:val>
            <c:numRef>
              <c:f>'Figure 3'!$H$5:$H$10</c:f>
              <c:numCache>
                <c:formatCode>0.0</c:formatCode>
                <c:ptCount val="6"/>
                <c:pt idx="0">
                  <c:v>4.3</c:v>
                </c:pt>
                <c:pt idx="1">
                  <c:v>9.3999999999999986</c:v>
                </c:pt>
                <c:pt idx="2">
                  <c:v>12.15</c:v>
                </c:pt>
                <c:pt idx="3">
                  <c:v>11.6</c:v>
                </c:pt>
                <c:pt idx="4">
                  <c:v>14.350000000000001</c:v>
                </c:pt>
                <c:pt idx="5">
                  <c:v>14.75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E3-A040-AAD9-97BF913D2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6920320"/>
        <c:axId val="826919072"/>
      </c:barChart>
      <c:catAx>
        <c:axId val="826920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kern="1200" baseline="0">
                    <a:solidFill>
                      <a:srgbClr val="595959"/>
                    </a:solidFill>
                    <a:effectLst/>
                  </a:rPr>
                  <a:t>Water content in 2-PrOH during ATA-EziG wash [%v/v]</a:t>
                </a:r>
                <a:endParaRPr lang="en-GB">
                  <a:effectLst/>
                </a:endParaRPr>
              </a:p>
            </c:rich>
          </c:tx>
          <c:layout>
            <c:manualLayout>
              <c:xMode val="edge"/>
              <c:yMode val="edge"/>
              <c:x val="0.22582101682038144"/>
              <c:y val="0.880481197938152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826919072"/>
        <c:crosses val="autoZero"/>
        <c:auto val="1"/>
        <c:lblAlgn val="ctr"/>
        <c:lblOffset val="100"/>
        <c:noMultiLvlLbl val="1"/>
      </c:catAx>
      <c:valAx>
        <c:axId val="8269190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82692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Feed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4'!#REF!</c:f>
            </c:numRef>
          </c:xVal>
          <c:yVal>
            <c:numRef>
              <c:f>'Figure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'Figure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23D-344E-BEB2-FBB4B1A89B1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4'!#REF!</c:f>
            </c:numRef>
          </c:xVal>
          <c:yVal>
            <c:numRef>
              <c:f>'Figure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'Figure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23D-344E-BEB2-FBB4B1A89B18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'Figure 4'!#REF!</c:f>
            </c:numRef>
          </c:xVal>
          <c:yVal>
            <c:numRef>
              <c:f>'Figure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'Figure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23D-344E-BEB2-FBB4B1A89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080592"/>
        <c:axId val="943088496"/>
      </c:scatterChart>
      <c:valAx>
        <c:axId val="94308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TOS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943088496"/>
        <c:crosses val="autoZero"/>
        <c:crossBetween val="midCat"/>
      </c:valAx>
      <c:valAx>
        <c:axId val="94308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Product</a:t>
                </a:r>
                <a:r>
                  <a:rPr lang="en-GB" baseline="0"/>
                  <a:t> distribution</a:t>
                </a:r>
                <a:r>
                  <a:rPr lang="en-GB"/>
                  <a:t>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943080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249555</xdr:colOff>
      <xdr:row>6</xdr:row>
      <xdr:rowOff>0</xdr:rowOff>
    </xdr:from>
    <xdr:to>
      <xdr:col>18</xdr:col>
      <xdr:colOff>78105</xdr:colOff>
      <xdr:row>19</xdr:row>
      <xdr:rowOff>141922</xdr:rowOff>
    </xdr:to>
    <xdr:graphicFrame macro="">
      <xdr:nvGraphicFramePr>
        <xdr:cNvPr id="2" name="Gráfico 3">
          <a:extLst>
            <a:ext uri="{FF2B5EF4-FFF2-40B4-BE49-F238E27FC236}">
              <a16:creationId xmlns:a16="http://schemas.microsoft.com/office/drawing/2014/main" id="{64054FDA-E3A3-BC46-94D9-59BB452E42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253365</xdr:colOff>
      <xdr:row>20</xdr:row>
      <xdr:rowOff>48577</xdr:rowOff>
    </xdr:from>
    <xdr:to>
      <xdr:col>18</xdr:col>
      <xdr:colOff>81915</xdr:colOff>
      <xdr:row>35</xdr:row>
      <xdr:rowOff>75247</xdr:rowOff>
    </xdr:to>
    <xdr:graphicFrame macro="">
      <xdr:nvGraphicFramePr>
        <xdr:cNvPr id="3" name="Gráfico 4">
          <a:extLst>
            <a:ext uri="{FF2B5EF4-FFF2-40B4-BE49-F238E27FC236}">
              <a16:creationId xmlns:a16="http://schemas.microsoft.com/office/drawing/2014/main" id="{40B62DB2-896F-7E42-849A-6B32241D5A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253999</xdr:colOff>
      <xdr:row>1</xdr:row>
      <xdr:rowOff>143933</xdr:rowOff>
    </xdr:from>
    <xdr:to>
      <xdr:col>15</xdr:col>
      <xdr:colOff>558799</xdr:colOff>
      <xdr:row>16</xdr:row>
      <xdr:rowOff>93133</xdr:rowOff>
    </xdr:to>
    <xdr:graphicFrame macro="">
      <xdr:nvGraphicFramePr>
        <xdr:cNvPr id="9" name="Gráfico 7">
          <a:extLst>
            <a:ext uri="{FF2B5EF4-FFF2-40B4-BE49-F238E27FC236}">
              <a16:creationId xmlns:a16="http://schemas.microsoft.com/office/drawing/2014/main" id="{61822D34-B702-D64A-95DB-A6EF1C0E2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</xdr:colOff>
      <xdr:row>2</xdr:row>
      <xdr:rowOff>40957</xdr:rowOff>
    </xdr:from>
    <xdr:to>
      <xdr:col>19</xdr:col>
      <xdr:colOff>663892</xdr:colOff>
      <xdr:row>17</xdr:row>
      <xdr:rowOff>63817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11C0951-8011-8942-A187-454B00E5C4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94297</xdr:colOff>
      <xdr:row>21</xdr:row>
      <xdr:rowOff>10477</xdr:rowOff>
    </xdr:from>
    <xdr:to>
      <xdr:col>19</xdr:col>
      <xdr:colOff>724852</xdr:colOff>
      <xdr:row>35</xdr:row>
      <xdr:rowOff>35242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9769299-D6EC-D94A-8643-B940E62723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104775</xdr:colOff>
      <xdr:row>2</xdr:row>
      <xdr:rowOff>60007</xdr:rowOff>
    </xdr:from>
    <xdr:to>
      <xdr:col>25</xdr:col>
      <xdr:colOff>716280</xdr:colOff>
      <xdr:row>17</xdr:row>
      <xdr:rowOff>84772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EDD253-6506-5442-94D3-8469945C1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638412</xdr:colOff>
      <xdr:row>108</xdr:row>
      <xdr:rowOff>127396</xdr:rowOff>
    </xdr:from>
    <xdr:to>
      <xdr:col>14</xdr:col>
      <xdr:colOff>1589007</xdr:colOff>
      <xdr:row>124</xdr:row>
      <xdr:rowOff>6904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DE663C9-ADF2-CC40-8E98-B08637DF8D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396715</xdr:colOff>
      <xdr:row>109</xdr:row>
      <xdr:rowOff>39290</xdr:rowOff>
    </xdr:from>
    <xdr:to>
      <xdr:col>25</xdr:col>
      <xdr:colOff>710564</xdr:colOff>
      <xdr:row>124</xdr:row>
      <xdr:rowOff>99774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08C1084-70B8-8143-91FC-CEFD060157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914400</xdr:colOff>
      <xdr:row>135</xdr:row>
      <xdr:rowOff>128588</xdr:rowOff>
    </xdr:from>
    <xdr:to>
      <xdr:col>15</xdr:col>
      <xdr:colOff>57150</xdr:colOff>
      <xdr:row>150</xdr:row>
      <xdr:rowOff>157163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29DB9B6-46D3-C741-8C55-159151C4CB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116205</xdr:colOff>
      <xdr:row>28</xdr:row>
      <xdr:rowOff>141922</xdr:rowOff>
    </xdr:from>
    <xdr:to>
      <xdr:col>15</xdr:col>
      <xdr:colOff>428625</xdr:colOff>
      <xdr:row>43</xdr:row>
      <xdr:rowOff>172402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BB4348EF-61F4-4F42-B30D-55B39696A7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505777</xdr:colOff>
      <xdr:row>64</xdr:row>
      <xdr:rowOff>153352</xdr:rowOff>
    </xdr:from>
    <xdr:to>
      <xdr:col>21</xdr:col>
      <xdr:colOff>269557</xdr:colOff>
      <xdr:row>80</xdr:row>
      <xdr:rowOff>2857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72A46335-45DD-7841-A20E-DEE1F78929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406671</xdr:colOff>
      <xdr:row>18</xdr:row>
      <xdr:rowOff>60815</xdr:rowOff>
    </xdr:from>
    <xdr:to>
      <xdr:col>7</xdr:col>
      <xdr:colOff>225696</xdr:colOff>
      <xdr:row>33</xdr:row>
      <xdr:rowOff>60815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0924856-0D34-ED45-A8AC-DD9C3F183C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28292</xdr:colOff>
      <xdr:row>0</xdr:row>
      <xdr:rowOff>0</xdr:rowOff>
    </xdr:from>
    <xdr:to>
      <xdr:col>7</xdr:col>
      <xdr:colOff>141460</xdr:colOff>
      <xdr:row>0</xdr:row>
      <xdr:rowOff>0</xdr:rowOff>
    </xdr:to>
    <xdr:graphicFrame macro="">
      <xdr:nvGraphicFramePr>
        <xdr:cNvPr id="4" name="Gráfico 5">
          <a:extLst>
            <a:ext uri="{FF2B5EF4-FFF2-40B4-BE49-F238E27FC236}">
              <a16:creationId xmlns:a16="http://schemas.microsoft.com/office/drawing/2014/main" id="{333BBF65-1CF5-2944-95C2-B4E62779B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238615</xdr:colOff>
      <xdr:row>19</xdr:row>
      <xdr:rowOff>64675</xdr:rowOff>
    </xdr:from>
    <xdr:to>
      <xdr:col>14</xdr:col>
      <xdr:colOff>521555</xdr:colOff>
      <xdr:row>34</xdr:row>
      <xdr:rowOff>123938</xdr:rowOff>
    </xdr:to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F337A1CB-B823-6149-A8AA-F9F7C251D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14377</xdr:colOff>
      <xdr:row>9</xdr:row>
      <xdr:rowOff>170581</xdr:rowOff>
    </xdr:from>
    <xdr:to>
      <xdr:col>6</xdr:col>
      <xdr:colOff>140711</xdr:colOff>
      <xdr:row>24</xdr:row>
      <xdr:rowOff>170582</xdr:rowOff>
    </xdr:to>
    <xdr:graphicFrame macro="">
      <xdr:nvGraphicFramePr>
        <xdr:cNvPr id="2" name="Gráfico 3">
          <a:extLst>
            <a:ext uri="{FF2B5EF4-FFF2-40B4-BE49-F238E27FC236}">
              <a16:creationId xmlns:a16="http://schemas.microsoft.com/office/drawing/2014/main" id="{93A49F8C-085A-4C4C-BD34-BD9F41E149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109761</xdr:colOff>
      <xdr:row>13</xdr:row>
      <xdr:rowOff>43058</xdr:rowOff>
    </xdr:from>
    <xdr:to>
      <xdr:col>1</xdr:col>
      <xdr:colOff>178125</xdr:colOff>
      <xdr:row>14</xdr:row>
      <xdr:rowOff>23179</xdr:rowOff>
    </xdr:to>
    <xdr:sp macro="" textlink="">
      <xdr:nvSpPr>
        <xdr:cNvPr id="3" name="Rectángulo 4">
          <a:extLst>
            <a:ext uri="{FF2B5EF4-FFF2-40B4-BE49-F238E27FC236}">
              <a16:creationId xmlns:a16="http://schemas.microsoft.com/office/drawing/2014/main" id="{3C1B9243-3CDB-9947-B8EE-1780B2425C55}"/>
            </a:ext>
          </a:extLst>
        </xdr:cNvPr>
        <xdr:cNvSpPr/>
      </xdr:nvSpPr>
      <xdr:spPr>
        <a:xfrm>
          <a:off x="782861" y="3853058"/>
          <a:ext cx="68364" cy="17062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541252</xdr:colOff>
      <xdr:row>19</xdr:row>
      <xdr:rowOff>183505</xdr:rowOff>
    </xdr:from>
    <xdr:to>
      <xdr:col>6</xdr:col>
      <xdr:colOff>2255826</xdr:colOff>
      <xdr:row>41</xdr:row>
      <xdr:rowOff>153072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423932-9CE4-CA42-A817-4DDB4EB8B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1169670</xdr:colOff>
      <xdr:row>19</xdr:row>
      <xdr:rowOff>143827</xdr:rowOff>
    </xdr:from>
    <xdr:to>
      <xdr:col>7</xdr:col>
      <xdr:colOff>329565</xdr:colOff>
      <xdr:row>34</xdr:row>
      <xdr:rowOff>172402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887A1EE-148D-4E4C-A8F1-6495C3325B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Downloads/Figure%203%20and%204_2.xlsx" TargetMode="External"/><Relationship Id="rId1" Type="http://schemas.openxmlformats.org/officeDocument/2006/relationships/externalLinkPath" Target="/Users/antia/Downloads/Figure%203%20and%204_2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Desktop/INTERfaces%20-%20Excel%20files/EZ23000251.xlsx" TargetMode="External"/><Relationship Id="rId1" Type="http://schemas.openxmlformats.org/officeDocument/2006/relationships/externalLinkPath" Target="/Users/antia/Desktop/INTERfaces%20-%20Excel%20files/EZ23000251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EnginZyme%20Dropbox/Anti&#769;a%20Pintor/PC/Desktop/PhD/Quaterly%20Report_2022.04/Graphs%20QR6.xlsx" TargetMode="External"/><Relationship Id="rId1" Type="http://schemas.openxmlformats.org/officeDocument/2006/relationships/externalLinkPath" Target="/Users/antia/EnginZyme%20Dropbox/Anti&#769;a%20Pintor/PC/Desktop/PhD/Quaterly%20Report_2022.04/Graphs%20QR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TA-EtOAc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Desktop/INTERfaces%20-%20Excel%20files/EZ22000573.xlsx" TargetMode="External"/><Relationship Id="rId1" Type="http://schemas.openxmlformats.org/officeDocument/2006/relationships/externalLinkPath" Target="/Users/antia/Desktop/INTERfaces%20-%20Excel%20files/EZ2200057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Desktop/INTERfaces%20-%20Excel%20files/EZ22000226.xlsx" TargetMode="External"/><Relationship Id="rId1" Type="http://schemas.openxmlformats.org/officeDocument/2006/relationships/externalLinkPath" Target="/Users/antia/Desktop/INTERfaces%20-%20Excel%20files/EZ22000226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Desktop/INTERfaces%20-%20Excel%20files/EZ22000302.xlsx" TargetMode="External"/><Relationship Id="rId1" Type="http://schemas.openxmlformats.org/officeDocument/2006/relationships/externalLinkPath" Target="/Users/antia/Desktop/INTERfaces%20-%20Excel%20files/EZ22000302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Desktop/INTERfaces%20-%20Excel%20files/EZ22000419.xlsx" TargetMode="External"/><Relationship Id="rId1" Type="http://schemas.openxmlformats.org/officeDocument/2006/relationships/externalLinkPath" Target="/Users/antia/Desktop/INTERfaces%20-%20Excel%20files/EZ220004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usuario/Dropbox%20(EnginZyme)/PC/Desktop/Reactions/EZ22000505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Desktop/INTERfaces%20-%20Excel%20files/EZ22000505.xlsx" TargetMode="External"/><Relationship Id="rId1" Type="http://schemas.openxmlformats.org/officeDocument/2006/relationships/externalLinkPath" Target="/Users/antia/Desktop/INTERfaces%20-%20Excel%20files/EZ22000505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Desktop/INTERfaces%20-%20Excel%20files/EZ22000519.xlsx" TargetMode="External"/><Relationship Id="rId1" Type="http://schemas.openxmlformats.org/officeDocument/2006/relationships/externalLinkPath" Target="/Users/antia/Desktop/INTERfaces%20-%20Excel%20files/EZ22000519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ntia/Desktop/INTERfaces%20-%20Excel%20files/EZ22000596.xlsx" TargetMode="External"/><Relationship Id="rId1" Type="http://schemas.openxmlformats.org/officeDocument/2006/relationships/externalLinkPath" Target="/Users/antia/Desktop/INTERfaces%20-%20Excel%20files/EZ220005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me IPA equivalents"/>
      <sheetName val="100% enzyme excess"/>
      <sheetName val="Hoja1"/>
    </sheetNames>
    <sheetDataSet>
      <sheetData sheetId="0">
        <row r="1">
          <cell r="B1" t="str">
            <v xml:space="preserve">50 mM </v>
          </cell>
          <cell r="D1" t="str">
            <v xml:space="preserve">100 mM </v>
          </cell>
          <cell r="F1" t="str">
            <v xml:space="preserve">200 mM </v>
          </cell>
        </row>
        <row r="2">
          <cell r="A2" t="str">
            <v>Cv</v>
          </cell>
          <cell r="B2">
            <v>99.868484005563275</v>
          </cell>
          <cell r="C2">
            <v>0.11598620490230167</v>
          </cell>
          <cell r="D2">
            <v>92.786666433338794</v>
          </cell>
          <cell r="E2">
            <v>1.1108385331177901</v>
          </cell>
          <cell r="F2">
            <v>40.077373894007479</v>
          </cell>
          <cell r="G2">
            <v>1.4929829617866985</v>
          </cell>
        </row>
        <row r="3">
          <cell r="A3" t="str">
            <v>ArS</v>
          </cell>
          <cell r="B3">
            <v>99.86774223458508</v>
          </cell>
          <cell r="C3">
            <v>0.121599930715172</v>
          </cell>
          <cell r="D3">
            <v>97.9106974743123</v>
          </cell>
          <cell r="E3">
            <v>2.0321008991496328</v>
          </cell>
          <cell r="F3">
            <v>96.174642319705598</v>
          </cell>
          <cell r="G3">
            <v>3.0623606210344931</v>
          </cell>
        </row>
        <row r="4">
          <cell r="A4" t="str">
            <v>ArRMut11</v>
          </cell>
          <cell r="B4">
            <v>99.884135373203506</v>
          </cell>
          <cell r="C4">
            <v>0.10436725571424853</v>
          </cell>
          <cell r="D4">
            <v>95.39192917786697</v>
          </cell>
          <cell r="E4">
            <v>1.0679087578617434</v>
          </cell>
          <cell r="F4">
            <v>83.174579300111944</v>
          </cell>
          <cell r="G4">
            <v>5.8950061993886811</v>
          </cell>
        </row>
        <row r="5">
          <cell r="A5" t="str">
            <v>Vf</v>
          </cell>
          <cell r="B5">
            <v>99.484024107556777</v>
          </cell>
          <cell r="C5">
            <v>0.19857041446300316</v>
          </cell>
          <cell r="D5">
            <v>69.69752730621714</v>
          </cell>
          <cell r="E5">
            <v>4.3325905159645091</v>
          </cell>
          <cell r="F5">
            <v>10.152393201768223</v>
          </cell>
          <cell r="G5">
            <v>3.8315451167693659</v>
          </cell>
        </row>
        <row r="6">
          <cell r="A6" t="str">
            <v>Vf-Mut</v>
          </cell>
          <cell r="B6">
            <v>99.90690774223458</v>
          </cell>
          <cell r="C6">
            <v>9.0777585611481026E-2</v>
          </cell>
          <cell r="D6">
            <v>99.891889980480002</v>
          </cell>
          <cell r="E6">
            <v>1.1498732762705102E-2</v>
          </cell>
          <cell r="F6">
            <v>99.901315586857109</v>
          </cell>
          <cell r="G6">
            <v>8.6216623495823042E-2</v>
          </cell>
        </row>
        <row r="7">
          <cell r="A7" t="str">
            <v>Bm</v>
          </cell>
          <cell r="B7">
            <v>99.864849327770045</v>
          </cell>
          <cell r="C7">
            <v>6.8574791243026914E-2</v>
          </cell>
          <cell r="D7">
            <v>54.904045758064349</v>
          </cell>
          <cell r="E7">
            <v>7.5521238356314919</v>
          </cell>
          <cell r="F7">
            <v>2.6365432999061951</v>
          </cell>
          <cell r="G7">
            <v>2.2852331893268905</v>
          </cell>
        </row>
      </sheetData>
      <sheetData sheetId="1">
        <row r="1">
          <cell r="B1" t="str">
            <v xml:space="preserve">50 mM </v>
          </cell>
          <cell r="D1" t="str">
            <v xml:space="preserve">100 mM </v>
          </cell>
          <cell r="F1" t="str">
            <v xml:space="preserve">200 mM </v>
          </cell>
        </row>
        <row r="2">
          <cell r="A2" t="str">
            <v>Cv</v>
          </cell>
          <cell r="B2">
            <v>99.868484005563275</v>
          </cell>
          <cell r="C2">
            <v>0.11598620490230167</v>
          </cell>
          <cell r="D2">
            <v>99.511691537414677</v>
          </cell>
          <cell r="E2">
            <v>0.34277052547558667</v>
          </cell>
          <cell r="F2">
            <v>61.939857649670664</v>
          </cell>
          <cell r="G2">
            <v>9.0748770224857243</v>
          </cell>
        </row>
        <row r="3">
          <cell r="A3" t="str">
            <v>ArS</v>
          </cell>
          <cell r="B3">
            <v>99.86774223458508</v>
          </cell>
          <cell r="C3">
            <v>0.121599930715172</v>
          </cell>
          <cell r="D3">
            <v>97.927036848024684</v>
          </cell>
          <cell r="E3">
            <v>1.2315311361240739</v>
          </cell>
          <cell r="F3">
            <v>67.719017092693846</v>
          </cell>
          <cell r="G3">
            <v>0.75895563806822797</v>
          </cell>
        </row>
        <row r="4">
          <cell r="A4" t="str">
            <v>ArRMut11</v>
          </cell>
          <cell r="B4">
            <v>99.884135373203506</v>
          </cell>
          <cell r="C4">
            <v>0.10436725571424853</v>
          </cell>
          <cell r="D4">
            <v>97.231705446938108</v>
          </cell>
          <cell r="E4">
            <v>2.1962077703270273</v>
          </cell>
          <cell r="F4">
            <v>59.011917896657565</v>
          </cell>
          <cell r="G4">
            <v>11.768274279473122</v>
          </cell>
        </row>
        <row r="5">
          <cell r="A5" t="str">
            <v>Vf</v>
          </cell>
          <cell r="B5">
            <v>99.484024107556777</v>
          </cell>
          <cell r="C5">
            <v>0.19857041446300316</v>
          </cell>
          <cell r="D5">
            <v>98.738386755237457</v>
          </cell>
          <cell r="E5">
            <v>0.89096750074494502</v>
          </cell>
          <cell r="F5">
            <v>50.451816184648102</v>
          </cell>
          <cell r="G5">
            <v>10.276799457903417</v>
          </cell>
        </row>
        <row r="6">
          <cell r="A6" t="str">
            <v>Vf-Mut</v>
          </cell>
          <cell r="B6">
            <v>99.90690774223458</v>
          </cell>
          <cell r="C6">
            <v>9.0777585611481026E-2</v>
          </cell>
          <cell r="D6">
            <v>93.371000490181459</v>
          </cell>
          <cell r="E6">
            <v>2.3574383945829123</v>
          </cell>
          <cell r="F6">
            <v>51.183947125803421</v>
          </cell>
          <cell r="G6">
            <v>1.6996334992288091</v>
          </cell>
        </row>
        <row r="7">
          <cell r="A7" t="str">
            <v>Bm</v>
          </cell>
          <cell r="B7">
            <v>99.864849327770045</v>
          </cell>
          <cell r="C7">
            <v>6.8574791243026914E-2</v>
          </cell>
          <cell r="D7">
            <v>99.645387104242744</v>
          </cell>
          <cell r="E7">
            <v>3.8948481707824723E-2</v>
          </cell>
          <cell r="F7">
            <v>54.840618690869206</v>
          </cell>
          <cell r="G7">
            <v>7.4337217612472477</v>
          </cell>
        </row>
      </sheetData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overed activity"/>
      <sheetName val="CFE"/>
      <sheetName val="Amber"/>
      <sheetName val="Coral"/>
      <sheetName val="Opal"/>
    </sheetNames>
    <sheetDataSet>
      <sheetData sheetId="0">
        <row r="12">
          <cell r="I12" t="str">
            <v>CFE</v>
          </cell>
          <cell r="J12" t="str">
            <v>Amber</v>
          </cell>
          <cell r="K12" t="str">
            <v>Coral</v>
          </cell>
          <cell r="L12" t="str">
            <v>Opal</v>
          </cell>
        </row>
        <row r="14"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H15">
            <v>5</v>
          </cell>
          <cell r="I15">
            <v>3.2999999999999972</v>
          </cell>
          <cell r="J15">
            <v>0.95000000000000284</v>
          </cell>
          <cell r="K15">
            <v>0.70000000000000284</v>
          </cell>
          <cell r="L15">
            <v>1.8499999999999943</v>
          </cell>
        </row>
        <row r="16">
          <cell r="H16">
            <v>15</v>
          </cell>
          <cell r="I16">
            <v>10.5</v>
          </cell>
          <cell r="J16">
            <v>3</v>
          </cell>
          <cell r="K16">
            <v>2.3499999999999943</v>
          </cell>
          <cell r="L16">
            <v>4.7999999999999972</v>
          </cell>
        </row>
        <row r="17">
          <cell r="H17">
            <v>30</v>
          </cell>
          <cell r="I17">
            <v>21.099999999999994</v>
          </cell>
          <cell r="J17">
            <v>6.25</v>
          </cell>
          <cell r="K17">
            <v>4.9500000000000028</v>
          </cell>
          <cell r="L17">
            <v>8</v>
          </cell>
        </row>
        <row r="18">
          <cell r="H18">
            <v>45</v>
          </cell>
          <cell r="I18">
            <v>28.049999999999997</v>
          </cell>
          <cell r="J18">
            <v>8.2999999999999972</v>
          </cell>
          <cell r="K18">
            <v>6.4000000000000057</v>
          </cell>
          <cell r="L18">
            <v>10.099999999999994</v>
          </cell>
        </row>
        <row r="26">
          <cell r="I26">
            <v>0</v>
          </cell>
          <cell r="L26">
            <v>0</v>
          </cell>
        </row>
        <row r="27">
          <cell r="I27">
            <v>0</v>
          </cell>
          <cell r="L27">
            <v>7.0710678118660789E-2</v>
          </cell>
        </row>
        <row r="28">
          <cell r="I28">
            <v>0.28284271247462306</v>
          </cell>
          <cell r="L28">
            <v>0</v>
          </cell>
        </row>
        <row r="29">
          <cell r="I29">
            <v>0.28284271247461301</v>
          </cell>
          <cell r="L29">
            <v>0</v>
          </cell>
        </row>
        <row r="30">
          <cell r="I30">
            <v>0.63639610306789685</v>
          </cell>
          <cell r="L30">
            <v>0.28284271247461301</v>
          </cell>
        </row>
        <row r="31">
          <cell r="I31">
            <v>0.98994949366116047</v>
          </cell>
          <cell r="L31">
            <v>0.63639610306788674</v>
          </cell>
        </row>
        <row r="32">
          <cell r="I32">
            <v>0.42426406871192951</v>
          </cell>
          <cell r="L32">
            <v>0.56568542494923602</v>
          </cell>
        </row>
        <row r="33">
          <cell r="I33">
            <v>0.35355339059327379</v>
          </cell>
          <cell r="L33">
            <v>0.28284271247461301</v>
          </cell>
        </row>
      </sheetData>
      <sheetData sheetId="1">
        <row r="35">
          <cell r="G35">
            <v>0</v>
          </cell>
          <cell r="H35">
            <v>0</v>
          </cell>
          <cell r="I35">
            <v>0</v>
          </cell>
        </row>
        <row r="36">
          <cell r="G36">
            <v>5</v>
          </cell>
          <cell r="H36">
            <v>3.2999999999999972</v>
          </cell>
          <cell r="I36">
            <v>0</v>
          </cell>
        </row>
        <row r="37">
          <cell r="G37">
            <v>15</v>
          </cell>
          <cell r="H37">
            <v>10.5</v>
          </cell>
          <cell r="I37">
            <v>0.28284271247462306</v>
          </cell>
        </row>
        <row r="38">
          <cell r="G38">
            <v>30</v>
          </cell>
          <cell r="H38">
            <v>21.099999999999994</v>
          </cell>
          <cell r="I38">
            <v>0.28284271247461301</v>
          </cell>
        </row>
        <row r="39">
          <cell r="G39">
            <v>45</v>
          </cell>
          <cell r="H39">
            <v>28.049999999999997</v>
          </cell>
          <cell r="I39">
            <v>0.63639610306789685</v>
          </cell>
        </row>
        <row r="40">
          <cell r="I40">
            <v>0.98994949366116047</v>
          </cell>
        </row>
        <row r="41">
          <cell r="I41">
            <v>0.42426406871192951</v>
          </cell>
        </row>
        <row r="42">
          <cell r="I42">
            <v>0.35355339059327379</v>
          </cell>
        </row>
      </sheetData>
      <sheetData sheetId="2">
        <row r="35">
          <cell r="G35">
            <v>0</v>
          </cell>
          <cell r="H35">
            <v>0</v>
          </cell>
          <cell r="I35">
            <v>0</v>
          </cell>
        </row>
        <row r="36">
          <cell r="G36">
            <v>5</v>
          </cell>
          <cell r="H36">
            <v>0.95000000000000284</v>
          </cell>
          <cell r="I36">
            <v>7.0710678118650741E-2</v>
          </cell>
        </row>
        <row r="37">
          <cell r="G37">
            <v>15</v>
          </cell>
          <cell r="H37">
            <v>3</v>
          </cell>
          <cell r="I37">
            <v>0.14142135623730148</v>
          </cell>
        </row>
        <row r="38">
          <cell r="G38">
            <v>30</v>
          </cell>
          <cell r="H38">
            <v>6.25</v>
          </cell>
          <cell r="I38">
            <v>0.2121320343559723</v>
          </cell>
        </row>
        <row r="39">
          <cell r="G39">
            <v>45</v>
          </cell>
          <cell r="H39">
            <v>8.2999999999999972</v>
          </cell>
          <cell r="I39">
            <v>0.28284271247462306</v>
          </cell>
        </row>
        <row r="40">
          <cell r="I40">
            <v>0</v>
          </cell>
        </row>
        <row r="41">
          <cell r="I41">
            <v>0.21213203435596226</v>
          </cell>
        </row>
        <row r="42">
          <cell r="I42">
            <v>0.28284271247462306</v>
          </cell>
        </row>
      </sheetData>
      <sheetData sheetId="3">
        <row r="35">
          <cell r="G35">
            <v>0</v>
          </cell>
          <cell r="H35">
            <v>0</v>
          </cell>
          <cell r="I35">
            <v>0</v>
          </cell>
        </row>
        <row r="36">
          <cell r="G36">
            <v>5</v>
          </cell>
          <cell r="H36">
            <v>0.70000000000000284</v>
          </cell>
          <cell r="I36">
            <v>0</v>
          </cell>
        </row>
        <row r="37">
          <cell r="G37">
            <v>15</v>
          </cell>
          <cell r="H37">
            <v>2.3499999999999943</v>
          </cell>
          <cell r="I37">
            <v>7.0710678118660789E-2</v>
          </cell>
        </row>
        <row r="38">
          <cell r="G38">
            <v>30</v>
          </cell>
          <cell r="H38">
            <v>4.9500000000000028</v>
          </cell>
          <cell r="I38">
            <v>7.0710678118650741E-2</v>
          </cell>
        </row>
        <row r="39">
          <cell r="G39">
            <v>45</v>
          </cell>
          <cell r="H39">
            <v>6.4000000000000057</v>
          </cell>
          <cell r="I39">
            <v>0.42426406871193451</v>
          </cell>
        </row>
        <row r="40">
          <cell r="I40">
            <v>0.21213203435596226</v>
          </cell>
        </row>
        <row r="41">
          <cell r="I41">
            <v>0.14142135623730148</v>
          </cell>
        </row>
        <row r="42">
          <cell r="I42">
            <v>0.42426406871193451</v>
          </cell>
        </row>
      </sheetData>
      <sheetData sheetId="4">
        <row r="35">
          <cell r="G35">
            <v>0</v>
          </cell>
          <cell r="H35">
            <v>0</v>
          </cell>
          <cell r="I35">
            <v>0</v>
          </cell>
        </row>
        <row r="36">
          <cell r="G36">
            <v>5</v>
          </cell>
          <cell r="H36">
            <v>1.8499999999999943</v>
          </cell>
          <cell r="I36">
            <v>7.0710678118660789E-2</v>
          </cell>
        </row>
        <row r="37">
          <cell r="G37">
            <v>15</v>
          </cell>
          <cell r="H37">
            <v>4.7999999999999972</v>
          </cell>
          <cell r="I37">
            <v>0</v>
          </cell>
        </row>
        <row r="38">
          <cell r="G38">
            <v>30</v>
          </cell>
          <cell r="H38">
            <v>8</v>
          </cell>
          <cell r="I38">
            <v>0</v>
          </cell>
        </row>
        <row r="39">
          <cell r="G39">
            <v>45</v>
          </cell>
          <cell r="H39">
            <v>10.099999999999994</v>
          </cell>
          <cell r="I39">
            <v>0.28284271247461301</v>
          </cell>
        </row>
        <row r="40">
          <cell r="I40">
            <v>0.63639610306788674</v>
          </cell>
        </row>
        <row r="41">
          <cell r="I41">
            <v>0.56568542494923602</v>
          </cell>
        </row>
        <row r="42">
          <cell r="I42">
            <v>0.28284271247461301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pase-toluene"/>
      <sheetName val="ATA-toluene"/>
      <sheetName val="Lipase-EtOAc"/>
      <sheetName val="ATA-EtOAc"/>
      <sheetName val="ATA-Lipase"/>
    </sheetNames>
    <sheetDataSet>
      <sheetData sheetId="0" refreshError="1"/>
      <sheetData sheetId="1" refreshError="1"/>
      <sheetData sheetId="2" refreshError="1"/>
      <sheetData sheetId="3">
        <row r="22">
          <cell r="B22" t="str">
            <v>Neat EtOAc</v>
          </cell>
          <cell r="J22" t="str">
            <v>Water saturated EtOAc</v>
          </cell>
        </row>
        <row r="25">
          <cell r="A25">
            <v>0</v>
          </cell>
          <cell r="B25">
            <v>0</v>
          </cell>
          <cell r="C25">
            <v>0</v>
          </cell>
          <cell r="J25">
            <v>40.78084920584562</v>
          </cell>
          <cell r="K25">
            <v>2.6612015634864412</v>
          </cell>
        </row>
        <row r="26">
          <cell r="A26">
            <v>5</v>
          </cell>
          <cell r="B26">
            <v>0</v>
          </cell>
          <cell r="C26">
            <v>0</v>
          </cell>
          <cell r="J26">
            <v>50.210519941188295</v>
          </cell>
          <cell r="K26">
            <v>2.4905223994431842</v>
          </cell>
        </row>
        <row r="27">
          <cell r="A27">
            <v>10</v>
          </cell>
          <cell r="B27">
            <v>3.4067880160465753</v>
          </cell>
          <cell r="C27">
            <v>1.3717193133626759</v>
          </cell>
          <cell r="J27">
            <v>49.518889947447576</v>
          </cell>
          <cell r="K27">
            <v>3.6796827655841162</v>
          </cell>
        </row>
        <row r="28">
          <cell r="A28">
            <v>20</v>
          </cell>
          <cell r="B28">
            <v>4.3854197940138766</v>
          </cell>
          <cell r="C28">
            <v>0.272485194895073</v>
          </cell>
          <cell r="J28">
            <v>50.515426073873648</v>
          </cell>
          <cell r="K28">
            <v>0.60465343202582478</v>
          </cell>
        </row>
        <row r="29">
          <cell r="A29">
            <v>30</v>
          </cell>
          <cell r="B29">
            <v>6.4169716627583337</v>
          </cell>
          <cell r="C29">
            <v>0</v>
          </cell>
          <cell r="J29">
            <v>46.164521882001353</v>
          </cell>
          <cell r="K29">
            <v>0.14594983664589486</v>
          </cell>
        </row>
        <row r="54">
          <cell r="B54" t="str">
            <v>Washes with iPrOH</v>
          </cell>
          <cell r="J54" t="str">
            <v>Washes with 10% water in iPrOH</v>
          </cell>
        </row>
        <row r="57">
          <cell r="A57">
            <v>0</v>
          </cell>
          <cell r="B57">
            <v>0</v>
          </cell>
          <cell r="C57">
            <v>0</v>
          </cell>
          <cell r="J57">
            <v>3.4067880160465753</v>
          </cell>
          <cell r="K57">
            <v>1.3717193133626759</v>
          </cell>
        </row>
        <row r="58">
          <cell r="A58">
            <v>1</v>
          </cell>
          <cell r="B58">
            <v>32.909092229135638</v>
          </cell>
          <cell r="C58">
            <v>7.0771791801255901</v>
          </cell>
          <cell r="J58">
            <v>36.334779914487243</v>
          </cell>
          <cell r="K58">
            <v>4.8771805897543716</v>
          </cell>
        </row>
        <row r="59">
          <cell r="A59">
            <v>2</v>
          </cell>
          <cell r="B59">
            <v>31.169707523793804</v>
          </cell>
          <cell r="C59">
            <v>6.2086546201365911</v>
          </cell>
          <cell r="J59">
            <v>52.266093862498479</v>
          </cell>
          <cell r="K59">
            <v>1.3380731598341522</v>
          </cell>
        </row>
        <row r="60">
          <cell r="A60">
            <v>3</v>
          </cell>
          <cell r="B60">
            <v>33.445026064684143</v>
          </cell>
          <cell r="C60">
            <v>0.39924780378476266</v>
          </cell>
          <cell r="J60">
            <v>54.078421541371469</v>
          </cell>
          <cell r="K60">
            <v>2.4609236168225133</v>
          </cell>
        </row>
        <row r="61">
          <cell r="C61">
            <v>7.1296330501840606</v>
          </cell>
          <cell r="K61">
            <v>0.13585719043325889</v>
          </cell>
        </row>
      </sheetData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TA-EtOAc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mmobilisation Yields"/>
      <sheetName val="Reactions (1)"/>
      <sheetName val="Reactions (2)"/>
      <sheetName val="Reactions (3)"/>
      <sheetName val="Reactions (4)"/>
      <sheetName val="Reactions (5)"/>
      <sheetName val="Recyclability"/>
    </sheetNames>
    <sheetDataSet>
      <sheetData sheetId="0" refreshError="1"/>
      <sheetData sheetId="1">
        <row r="59">
          <cell r="K59">
            <v>7.5</v>
          </cell>
          <cell r="L59">
            <v>26.231988204514941</v>
          </cell>
        </row>
        <row r="60">
          <cell r="K60">
            <v>5.6</v>
          </cell>
          <cell r="L60">
            <v>18.069497140752283</v>
          </cell>
        </row>
        <row r="61">
          <cell r="K61">
            <v>3.8</v>
          </cell>
          <cell r="L61">
            <v>11.761048546577587</v>
          </cell>
        </row>
        <row r="62">
          <cell r="K62">
            <v>1.9</v>
          </cell>
          <cell r="L62">
            <v>6.2751590838321327</v>
          </cell>
        </row>
        <row r="92">
          <cell r="I92" t="str">
            <v>Amber</v>
          </cell>
          <cell r="J92" t="str">
            <v>Coral</v>
          </cell>
          <cell r="K92" t="str">
            <v>Opal</v>
          </cell>
        </row>
        <row r="95">
          <cell r="I95">
            <v>295.73979843619617</v>
          </cell>
          <cell r="J95">
            <v>299.07433670194808</v>
          </cell>
          <cell r="K95">
            <v>339.54833436581657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5">
          <cell r="E15">
            <v>57.975882710198078</v>
          </cell>
          <cell r="F15">
            <v>49.830294348188858</v>
          </cell>
          <cell r="G15">
            <v>58.281101618790728</v>
          </cell>
          <cell r="H15">
            <v>26.231988204514941</v>
          </cell>
          <cell r="I15">
            <v>3.2010622102301944</v>
          </cell>
          <cell r="J15">
            <v>1.1816961394115304</v>
          </cell>
          <cell r="K15">
            <v>1.5886458782942627</v>
          </cell>
          <cell r="L15">
            <v>1.3973405903213663</v>
          </cell>
        </row>
        <row r="16">
          <cell r="E16">
            <v>39.824736569863305</v>
          </cell>
          <cell r="F16">
            <v>33.674263713947326</v>
          </cell>
          <cell r="G16">
            <v>44.007019546964244</v>
          </cell>
          <cell r="H16">
            <v>20.614548193193226</v>
          </cell>
          <cell r="I16">
            <v>4.9695053018438662</v>
          </cell>
          <cell r="J16">
            <v>0.89732416657657343</v>
          </cell>
          <cell r="K16">
            <v>1.4754882168333567</v>
          </cell>
          <cell r="L16">
            <v>3.2016642470544894</v>
          </cell>
        </row>
        <row r="17">
          <cell r="E17">
            <v>28.162213534148755</v>
          </cell>
          <cell r="F17">
            <v>20.36419274367201</v>
          </cell>
          <cell r="G17">
            <v>24.944918726929629</v>
          </cell>
          <cell r="H17">
            <v>10.31978727220139</v>
          </cell>
          <cell r="I17">
            <v>4.7423372310331082</v>
          </cell>
          <cell r="J17">
            <v>0.97295055801302299</v>
          </cell>
          <cell r="K17">
            <v>0.65199566709599377</v>
          </cell>
          <cell r="L17">
            <v>0.67344119112228717</v>
          </cell>
        </row>
        <row r="18">
          <cell r="E18">
            <v>17.181143586818163</v>
          </cell>
          <cell r="F18">
            <v>14.321555918476315</v>
          </cell>
          <cell r="G18">
            <v>17.181419125565341</v>
          </cell>
          <cell r="H18">
            <v>7.1647455270670939</v>
          </cell>
          <cell r="I18">
            <v>1.513991862387262E-3</v>
          </cell>
          <cell r="J18">
            <v>6.0331797631294082E-3</v>
          </cell>
          <cell r="K18">
            <v>0.76235162014120472</v>
          </cell>
          <cell r="L18">
            <v>0.57842261524871952</v>
          </cell>
        </row>
        <row r="19">
          <cell r="E19">
            <v>12.222060994409484</v>
          </cell>
          <cell r="F19">
            <v>10.020958540666342</v>
          </cell>
          <cell r="G19">
            <v>12.007223107193944</v>
          </cell>
          <cell r="H19">
            <v>4.593424837225883</v>
          </cell>
          <cell r="I19">
            <v>0.10954178557695299</v>
          </cell>
          <cell r="J19">
            <v>0.16985759668592332</v>
          </cell>
          <cell r="K19">
            <v>0.56926071327656114</v>
          </cell>
          <cell r="L19">
            <v>0.48226892840995567</v>
          </cell>
        </row>
        <row r="22">
          <cell r="E22" t="str">
            <v>Amber</v>
          </cell>
          <cell r="F22" t="str">
            <v>Coral</v>
          </cell>
          <cell r="G22" t="str">
            <v>Opal</v>
          </cell>
          <cell r="H22" t="str">
            <v>CFE</v>
          </cell>
        </row>
        <row r="24">
          <cell r="E24">
            <v>68.69190206026488</v>
          </cell>
          <cell r="F24">
            <v>67.577894440375218</v>
          </cell>
          <cell r="G24">
            <v>75.508215055385463</v>
          </cell>
          <cell r="H24">
            <v>78.585534700892907</v>
          </cell>
        </row>
        <row r="25">
          <cell r="E25">
            <v>48.575739113662451</v>
          </cell>
          <cell r="F25">
            <v>40.867093020517494</v>
          </cell>
          <cell r="G25">
            <v>42.801041905644077</v>
          </cell>
          <cell r="H25">
            <v>39.340469322204072</v>
          </cell>
        </row>
        <row r="26">
          <cell r="E26">
            <v>29.634984037588382</v>
          </cell>
          <cell r="F26">
            <v>28.740660888744777</v>
          </cell>
          <cell r="G26">
            <v>29.480258005325329</v>
          </cell>
          <cell r="H26">
            <v>27.313009868744629</v>
          </cell>
        </row>
        <row r="27">
          <cell r="E27">
            <v>21.081284877547191</v>
          </cell>
          <cell r="F27">
            <v>20.110173282631965</v>
          </cell>
          <cell r="G27">
            <v>20.602258319912455</v>
          </cell>
          <cell r="H27">
            <v>17.510776542798542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</sheetNames>
    <sheetDataSet>
      <sheetData sheetId="0">
        <row r="102">
          <cell r="N102" t="str">
            <v>Without IPA</v>
          </cell>
          <cell r="O102" t="str">
            <v>With IPA [250 mM]</v>
          </cell>
        </row>
        <row r="103">
          <cell r="M103">
            <v>0</v>
          </cell>
          <cell r="N103">
            <v>48.177499999999995</v>
          </cell>
          <cell r="O103">
            <v>47.179000000000002</v>
          </cell>
          <cell r="P103">
            <v>0.37971634149717537</v>
          </cell>
          <cell r="Q103">
            <v>0.49497474683058529</v>
          </cell>
          <cell r="T103" t="str">
            <v>250 + 0</v>
          </cell>
          <cell r="U103">
            <v>21.508000000000003</v>
          </cell>
          <cell r="V103">
            <v>0.4794183976444798</v>
          </cell>
        </row>
        <row r="104">
          <cell r="M104">
            <v>1</v>
          </cell>
          <cell r="N104">
            <v>15.901</v>
          </cell>
          <cell r="O104">
            <v>24.115500000000001</v>
          </cell>
          <cell r="P104">
            <v>0.11596551211459484</v>
          </cell>
          <cell r="Q104">
            <v>0.70074282015586831</v>
          </cell>
          <cell r="T104" t="str">
            <v>200 + 50</v>
          </cell>
          <cell r="U104">
            <v>19.2805</v>
          </cell>
          <cell r="V104">
            <v>0.78559563389825227</v>
          </cell>
        </row>
        <row r="105">
          <cell r="M105">
            <v>2</v>
          </cell>
          <cell r="N105">
            <v>3.9464999999999999</v>
          </cell>
          <cell r="O105">
            <v>8.6475000000000009</v>
          </cell>
          <cell r="P105">
            <v>0.2524371208835976</v>
          </cell>
          <cell r="Q105">
            <v>0.2566797615707177</v>
          </cell>
          <cell r="T105" t="str">
            <v>100 + 150</v>
          </cell>
          <cell r="U105">
            <v>18.538499999999999</v>
          </cell>
          <cell r="V105">
            <v>1.0606601717798614E-2</v>
          </cell>
        </row>
        <row r="106">
          <cell r="M106">
            <v>3</v>
          </cell>
          <cell r="N106">
            <v>2.0265</v>
          </cell>
          <cell r="O106">
            <v>5.133</v>
          </cell>
          <cell r="P106">
            <v>0.15768481220460001</v>
          </cell>
          <cell r="Q106">
            <v>0.31819805153394587</v>
          </cell>
          <cell r="T106" t="str">
            <v>0 + 250</v>
          </cell>
          <cell r="U106">
            <v>14.4115</v>
          </cell>
          <cell r="V106">
            <v>0.29062088706767325</v>
          </cell>
        </row>
        <row r="132">
          <cell r="M132">
            <v>0</v>
          </cell>
          <cell r="N132">
            <v>2.9411925154110525</v>
          </cell>
          <cell r="O132">
            <v>48.177499999999995</v>
          </cell>
          <cell r="P132">
            <v>1.0161007049889801</v>
          </cell>
          <cell r="Q132">
            <v>0.37971634149717537</v>
          </cell>
        </row>
        <row r="133">
          <cell r="M133">
            <v>1</v>
          </cell>
          <cell r="N133">
            <v>33.471499999999999</v>
          </cell>
          <cell r="O133">
            <v>15.901</v>
          </cell>
          <cell r="P133">
            <v>3.7992847353153207</v>
          </cell>
          <cell r="Q133">
            <v>0.11596551211459484</v>
          </cell>
        </row>
        <row r="134">
          <cell r="M134">
            <v>2</v>
          </cell>
          <cell r="N134">
            <v>46.939</v>
          </cell>
          <cell r="O134">
            <v>3.9464999999999999</v>
          </cell>
          <cell r="P134">
            <v>0.70144992693705832</v>
          </cell>
          <cell r="Q134">
            <v>0.2524371208835976</v>
          </cell>
        </row>
        <row r="135">
          <cell r="M135">
            <v>3</v>
          </cell>
          <cell r="N135">
            <v>50.176999999999992</v>
          </cell>
          <cell r="O135">
            <v>2.0265</v>
          </cell>
          <cell r="P135">
            <v>2.8086281348729574</v>
          </cell>
          <cell r="Q135">
            <v>0.15768481220460001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TA"/>
      <sheetName val="LIPASE"/>
      <sheetName val="BOTH"/>
    </sheetNames>
    <sheetDataSet>
      <sheetData sheetId="0">
        <row r="39">
          <cell r="Q39">
            <v>0</v>
          </cell>
          <cell r="R39">
            <v>6.8276970828366572</v>
          </cell>
          <cell r="S39">
            <v>0.16061212024771632</v>
          </cell>
        </row>
        <row r="40">
          <cell r="Q40">
            <v>1</v>
          </cell>
          <cell r="R40">
            <v>19.153265139334646</v>
          </cell>
          <cell r="S40">
            <v>0.76705729682350843</v>
          </cell>
        </row>
        <row r="41">
          <cell r="Q41">
            <v>3</v>
          </cell>
          <cell r="R41">
            <v>23.656046148607693</v>
          </cell>
          <cell r="S41">
            <v>0.66480964635748641</v>
          </cell>
        </row>
        <row r="42">
          <cell r="Q42">
            <v>5</v>
          </cell>
          <cell r="R42">
            <v>24.127684283899534</v>
          </cell>
          <cell r="S42">
            <v>1.7635922654496208</v>
          </cell>
        </row>
        <row r="43">
          <cell r="Q43">
            <v>7</v>
          </cell>
          <cell r="R43">
            <v>28.310386295659818</v>
          </cell>
          <cell r="S43">
            <v>0.14520923307926037</v>
          </cell>
        </row>
        <row r="44">
          <cell r="Q44">
            <v>10</v>
          </cell>
          <cell r="R44">
            <v>28.89234186811855</v>
          </cell>
          <cell r="S44">
            <v>0.64380017835569092</v>
          </cell>
        </row>
      </sheetData>
      <sheetData sheetId="1">
        <row r="59">
          <cell r="Q59">
            <v>0</v>
          </cell>
          <cell r="R59">
            <v>44.676098287416231</v>
          </cell>
          <cell r="S59">
            <v>0</v>
          </cell>
        </row>
        <row r="60">
          <cell r="Q60">
            <v>1</v>
          </cell>
          <cell r="R60">
            <v>49.601224431553163</v>
          </cell>
          <cell r="S60">
            <v>3.660983108561088</v>
          </cell>
        </row>
        <row r="61">
          <cell r="Q61">
            <v>3</v>
          </cell>
          <cell r="R61">
            <v>51.320876822488344</v>
          </cell>
          <cell r="S61">
            <v>1.1038605538389716</v>
          </cell>
        </row>
        <row r="62">
          <cell r="Q62">
            <v>5</v>
          </cell>
          <cell r="R62">
            <v>48.442143058540879</v>
          </cell>
          <cell r="S62">
            <v>3.6665138928918357</v>
          </cell>
        </row>
        <row r="63">
          <cell r="Q63">
            <v>7</v>
          </cell>
          <cell r="R63">
            <v>50.786306631758151</v>
          </cell>
          <cell r="S63">
            <v>0.40784520796987594</v>
          </cell>
        </row>
        <row r="64">
          <cell r="Q64">
            <v>10</v>
          </cell>
          <cell r="R64">
            <v>51.481743189340314</v>
          </cell>
          <cell r="S64">
            <v>2.8845475079177634</v>
          </cell>
        </row>
      </sheetData>
      <sheetData sheetId="2">
        <row r="5">
          <cell r="B5">
            <v>0</v>
          </cell>
          <cell r="C5">
            <v>6.8276970828366572</v>
          </cell>
          <cell r="D5">
            <v>0.16061212024771632</v>
          </cell>
          <cell r="E5">
            <v>44.676098287416231</v>
          </cell>
          <cell r="F5">
            <v>0</v>
          </cell>
          <cell r="H5">
            <v>4.3</v>
          </cell>
          <cell r="I5">
            <v>1.8384776310850242</v>
          </cell>
        </row>
        <row r="6">
          <cell r="B6">
            <v>1</v>
          </cell>
          <cell r="C6">
            <v>19.153265139334646</v>
          </cell>
          <cell r="D6">
            <v>0.76705729682350843</v>
          </cell>
          <cell r="E6">
            <v>49.601224431553163</v>
          </cell>
          <cell r="F6">
            <v>3.660983108561088</v>
          </cell>
          <cell r="H6">
            <v>9.3999999999999986</v>
          </cell>
          <cell r="I6">
            <v>1.1313708498984758</v>
          </cell>
        </row>
        <row r="7">
          <cell r="B7">
            <v>3</v>
          </cell>
          <cell r="C7">
            <v>23.656046148607693</v>
          </cell>
          <cell r="D7">
            <v>0.66480964635748641</v>
          </cell>
          <cell r="E7">
            <v>51.320876822488344</v>
          </cell>
          <cell r="F7">
            <v>1.1038605538389716</v>
          </cell>
          <cell r="H7">
            <v>12.15</v>
          </cell>
          <cell r="I7">
            <v>0.21213203435596475</v>
          </cell>
        </row>
        <row r="8">
          <cell r="B8">
            <v>5</v>
          </cell>
          <cell r="C8">
            <v>24.127684283899534</v>
          </cell>
          <cell r="D8">
            <v>1.7635922654496208</v>
          </cell>
          <cell r="E8">
            <v>48.442143058540879</v>
          </cell>
          <cell r="F8">
            <v>3.6665138928918357</v>
          </cell>
          <cell r="H8">
            <v>11.6</v>
          </cell>
          <cell r="I8">
            <v>1.5556349186104041</v>
          </cell>
        </row>
        <row r="9">
          <cell r="B9">
            <v>7</v>
          </cell>
          <cell r="C9">
            <v>28.310386295659818</v>
          </cell>
          <cell r="D9">
            <v>0.14520923307926037</v>
          </cell>
          <cell r="E9">
            <v>50.786306631758151</v>
          </cell>
          <cell r="F9">
            <v>0.40784520796987594</v>
          </cell>
          <cell r="H9">
            <v>14.350000000000001</v>
          </cell>
          <cell r="I9">
            <v>7.0710678118654502E-2</v>
          </cell>
        </row>
        <row r="10">
          <cell r="B10">
            <v>10</v>
          </cell>
          <cell r="C10">
            <v>28.89234186811855</v>
          </cell>
          <cell r="D10">
            <v>0.64380017835569092</v>
          </cell>
          <cell r="E10">
            <v>51.481743189340314</v>
          </cell>
          <cell r="F10">
            <v>2.8845475079177634</v>
          </cell>
          <cell r="H10">
            <v>14.75</v>
          </cell>
          <cell r="I10">
            <v>0.49497474683058273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ability of the pump"/>
      <sheetName val="Run"/>
      <sheetName val="Area %"/>
      <sheetName val="Retained activities"/>
      <sheetName val="Productivities and STY"/>
      <sheetName val="Productivities -37 C and RT"/>
      <sheetName val="Mass balance"/>
      <sheetName val="Derivatisation"/>
      <sheetName val="Outlet 2+3"/>
    </sheetNames>
    <sheetDataSet>
      <sheetData sheetId="0" refreshError="1"/>
      <sheetData sheetId="1" refreshError="1"/>
      <sheetData sheetId="2">
        <row r="2">
          <cell r="C2" t="str">
            <v>Ketone</v>
          </cell>
          <cell r="D2" t="str">
            <v>Imine</v>
          </cell>
          <cell r="E2" t="str">
            <v>Enamine</v>
          </cell>
          <cell r="H2" t="str">
            <v>Ketone</v>
          </cell>
          <cell r="I2" t="str">
            <v>Amine</v>
          </cell>
          <cell r="J2" t="str">
            <v>Imine</v>
          </cell>
          <cell r="K2" t="str">
            <v>Enamine</v>
          </cell>
          <cell r="N2" t="str">
            <v>Ketone</v>
          </cell>
          <cell r="O2" t="str">
            <v>Amine</v>
          </cell>
          <cell r="P2" t="str">
            <v>Imine</v>
          </cell>
          <cell r="Q2" t="str">
            <v>Enamine</v>
          </cell>
          <cell r="R2" t="str">
            <v>Amide</v>
          </cell>
        </row>
        <row r="6">
          <cell r="B6">
            <v>25.5</v>
          </cell>
          <cell r="C6">
            <v>46.1</v>
          </cell>
          <cell r="D6">
            <v>40.6</v>
          </cell>
          <cell r="E6">
            <v>13.3</v>
          </cell>
          <cell r="G6">
            <v>25.5</v>
          </cell>
          <cell r="H6">
            <v>13.6</v>
          </cell>
          <cell r="I6">
            <v>72.400000000000006</v>
          </cell>
          <cell r="J6">
            <v>12.6</v>
          </cell>
          <cell r="K6">
            <v>1.4</v>
          </cell>
          <cell r="M6">
            <v>25.5</v>
          </cell>
          <cell r="N6">
            <v>20</v>
          </cell>
          <cell r="O6">
            <v>16.100000000000001</v>
          </cell>
          <cell r="P6">
            <v>2</v>
          </cell>
          <cell r="Q6">
            <v>0</v>
          </cell>
          <cell r="R6">
            <v>62</v>
          </cell>
          <cell r="AC6">
            <v>25.5</v>
          </cell>
          <cell r="AF6">
            <v>0.75324675324675316</v>
          </cell>
          <cell r="AG6">
            <v>0.24675324675324675</v>
          </cell>
          <cell r="AI6">
            <v>25.5</v>
          </cell>
          <cell r="AL6">
            <v>0.9</v>
          </cell>
          <cell r="AM6">
            <v>9.9999999999999992E-2</v>
          </cell>
          <cell r="AO6">
            <v>25.5</v>
          </cell>
          <cell r="AR6">
            <v>1</v>
          </cell>
          <cell r="AS6">
            <v>0</v>
          </cell>
        </row>
        <row r="7">
          <cell r="B7">
            <v>51</v>
          </cell>
          <cell r="C7">
            <v>40.700000000000003</v>
          </cell>
          <cell r="D7">
            <v>43.5</v>
          </cell>
          <cell r="E7">
            <v>15.8</v>
          </cell>
          <cell r="G7">
            <v>51</v>
          </cell>
          <cell r="H7">
            <v>14</v>
          </cell>
          <cell r="I7">
            <v>67</v>
          </cell>
          <cell r="J7">
            <v>16.600000000000001</v>
          </cell>
          <cell r="K7">
            <v>2.4</v>
          </cell>
          <cell r="M7">
            <v>51</v>
          </cell>
          <cell r="N7">
            <v>24.4</v>
          </cell>
          <cell r="O7">
            <v>16.399999999999999</v>
          </cell>
          <cell r="P7">
            <v>2.9</v>
          </cell>
          <cell r="Q7">
            <v>0</v>
          </cell>
          <cell r="R7">
            <v>56.3</v>
          </cell>
          <cell r="AC7">
            <v>51</v>
          </cell>
          <cell r="AF7">
            <v>0.73355817875210794</v>
          </cell>
          <cell r="AG7">
            <v>0.26644182124789212</v>
          </cell>
          <cell r="AI7">
            <v>51</v>
          </cell>
          <cell r="AL7">
            <v>0.87368421052631584</v>
          </cell>
          <cell r="AM7">
            <v>0.12631578947368421</v>
          </cell>
          <cell r="AO7">
            <v>51</v>
          </cell>
          <cell r="AR7">
            <v>1</v>
          </cell>
          <cell r="AS7">
            <v>0</v>
          </cell>
        </row>
        <row r="8">
          <cell r="B8">
            <v>71.5</v>
          </cell>
          <cell r="C8">
            <v>41</v>
          </cell>
          <cell r="D8">
            <v>43.5</v>
          </cell>
          <cell r="E8">
            <v>15.5</v>
          </cell>
          <cell r="G8">
            <v>71.5</v>
          </cell>
          <cell r="H8">
            <v>15.5</v>
          </cell>
          <cell r="I8">
            <v>65.8</v>
          </cell>
          <cell r="J8">
            <v>16.399999999999999</v>
          </cell>
          <cell r="K8">
            <v>2.4</v>
          </cell>
          <cell r="M8">
            <v>71.5</v>
          </cell>
          <cell r="N8">
            <v>29.1</v>
          </cell>
          <cell r="O8">
            <v>16.100000000000001</v>
          </cell>
          <cell r="P8">
            <v>4.5</v>
          </cell>
          <cell r="Q8">
            <v>0</v>
          </cell>
          <cell r="R8">
            <v>50.3</v>
          </cell>
          <cell r="AC8">
            <v>71.5</v>
          </cell>
          <cell r="AF8">
            <v>0.73728813559322037</v>
          </cell>
          <cell r="AG8">
            <v>0.26271186440677968</v>
          </cell>
          <cell r="AI8">
            <v>71.5</v>
          </cell>
          <cell r="AL8">
            <v>0.87234042553191493</v>
          </cell>
          <cell r="AM8">
            <v>0.12765957446808512</v>
          </cell>
          <cell r="AO8">
            <v>71.5</v>
          </cell>
          <cell r="AR8">
            <v>1</v>
          </cell>
          <cell r="AS8">
            <v>0</v>
          </cell>
        </row>
        <row r="9">
          <cell r="B9">
            <v>92</v>
          </cell>
          <cell r="C9">
            <v>41.3</v>
          </cell>
          <cell r="D9">
            <v>41.6</v>
          </cell>
          <cell r="E9">
            <v>17.2</v>
          </cell>
          <cell r="G9">
            <v>92</v>
          </cell>
          <cell r="H9">
            <v>19.399999999999999</v>
          </cell>
          <cell r="I9">
            <v>58.7</v>
          </cell>
          <cell r="J9">
            <v>17.5</v>
          </cell>
          <cell r="K9">
            <v>4.5</v>
          </cell>
          <cell r="M9">
            <v>92</v>
          </cell>
          <cell r="N9">
            <v>31.9</v>
          </cell>
          <cell r="O9">
            <v>14.6</v>
          </cell>
          <cell r="P9">
            <v>5.7</v>
          </cell>
          <cell r="Q9">
            <v>0</v>
          </cell>
          <cell r="R9">
            <v>47.9</v>
          </cell>
          <cell r="AC9">
            <v>92</v>
          </cell>
          <cell r="AF9">
            <v>0.70748299319727892</v>
          </cell>
          <cell r="AG9">
            <v>0.29251700680272108</v>
          </cell>
          <cell r="AI9">
            <v>92</v>
          </cell>
          <cell r="AL9">
            <v>0.79545454545454541</v>
          </cell>
          <cell r="AM9">
            <v>0.20454545454545456</v>
          </cell>
          <cell r="AO9">
            <v>92</v>
          </cell>
          <cell r="AR9">
            <v>1</v>
          </cell>
          <cell r="AS9">
            <v>0</v>
          </cell>
        </row>
        <row r="10">
          <cell r="B10">
            <v>96</v>
          </cell>
          <cell r="C10">
            <v>41.7</v>
          </cell>
          <cell r="D10">
            <v>42</v>
          </cell>
          <cell r="E10">
            <v>16.399999999999999</v>
          </cell>
          <cell r="G10">
            <v>96</v>
          </cell>
          <cell r="H10">
            <v>21.6</v>
          </cell>
          <cell r="I10">
            <v>55.4</v>
          </cell>
          <cell r="J10">
            <v>19.3</v>
          </cell>
          <cell r="K10">
            <v>3.7</v>
          </cell>
          <cell r="M10">
            <v>96</v>
          </cell>
          <cell r="N10">
            <v>35.200000000000003</v>
          </cell>
          <cell r="O10">
            <v>13.7</v>
          </cell>
          <cell r="P10">
            <v>4.0999999999999996</v>
          </cell>
          <cell r="Q10">
            <v>0</v>
          </cell>
          <cell r="R10">
            <v>47</v>
          </cell>
          <cell r="AC10">
            <v>96</v>
          </cell>
          <cell r="AF10">
            <v>0.71917808219178081</v>
          </cell>
          <cell r="AG10">
            <v>0.28082191780821913</v>
          </cell>
          <cell r="AI10">
            <v>96</v>
          </cell>
          <cell r="AL10">
            <v>0.83913043478260874</v>
          </cell>
          <cell r="AM10">
            <v>0.16086956521739132</v>
          </cell>
          <cell r="AO10">
            <v>96</v>
          </cell>
          <cell r="AR10">
            <v>1</v>
          </cell>
          <cell r="AS10">
            <v>0</v>
          </cell>
        </row>
        <row r="11">
          <cell r="B11">
            <v>99</v>
          </cell>
          <cell r="C11">
            <v>42.5</v>
          </cell>
          <cell r="D11">
            <v>42</v>
          </cell>
          <cell r="E11">
            <v>15.5</v>
          </cell>
          <cell r="G11">
            <v>99</v>
          </cell>
          <cell r="H11">
            <v>24.4</v>
          </cell>
          <cell r="I11">
            <v>50.1</v>
          </cell>
          <cell r="J11">
            <v>21.1</v>
          </cell>
          <cell r="K11">
            <v>4.5</v>
          </cell>
          <cell r="M11">
            <v>99</v>
          </cell>
          <cell r="N11">
            <v>31.9</v>
          </cell>
          <cell r="O11">
            <v>10.4</v>
          </cell>
          <cell r="P11">
            <v>5</v>
          </cell>
          <cell r="Q11">
            <v>0</v>
          </cell>
          <cell r="R11">
            <v>52.8</v>
          </cell>
          <cell r="AC11">
            <v>99</v>
          </cell>
          <cell r="AF11">
            <v>0.73043478260869565</v>
          </cell>
          <cell r="AG11">
            <v>0.26956521739130435</v>
          </cell>
          <cell r="AI11">
            <v>99</v>
          </cell>
          <cell r="AL11">
            <v>0.82421875</v>
          </cell>
          <cell r="AM11">
            <v>0.17578125</v>
          </cell>
          <cell r="AO11">
            <v>99</v>
          </cell>
          <cell r="AR11">
            <v>1</v>
          </cell>
          <cell r="AS11">
            <v>0</v>
          </cell>
        </row>
        <row r="12">
          <cell r="B12">
            <v>117</v>
          </cell>
          <cell r="C12">
            <v>42.1</v>
          </cell>
          <cell r="D12">
            <v>42.7</v>
          </cell>
          <cell r="E12">
            <v>15.2</v>
          </cell>
          <cell r="G12">
            <v>117</v>
          </cell>
          <cell r="H12">
            <v>24.1</v>
          </cell>
          <cell r="I12">
            <v>50.1</v>
          </cell>
          <cell r="J12">
            <v>21.5</v>
          </cell>
          <cell r="K12">
            <v>4.3</v>
          </cell>
          <cell r="M12">
            <v>117</v>
          </cell>
          <cell r="N12">
            <v>41</v>
          </cell>
          <cell r="O12">
            <v>2.5</v>
          </cell>
          <cell r="P12">
            <v>7.1</v>
          </cell>
          <cell r="Q12">
            <v>0</v>
          </cell>
          <cell r="R12">
            <v>49.4</v>
          </cell>
          <cell r="AC12">
            <v>117</v>
          </cell>
          <cell r="AF12">
            <v>0.73747841105354062</v>
          </cell>
          <cell r="AG12">
            <v>0.26252158894645938</v>
          </cell>
          <cell r="AI12">
            <v>117</v>
          </cell>
          <cell r="AL12">
            <v>0.83333333333333326</v>
          </cell>
          <cell r="AM12">
            <v>0.16666666666666666</v>
          </cell>
          <cell r="AO12">
            <v>117</v>
          </cell>
          <cell r="AR12">
            <v>1</v>
          </cell>
          <cell r="AS12">
            <v>0</v>
          </cell>
        </row>
        <row r="13">
          <cell r="B13">
            <v>120</v>
          </cell>
          <cell r="C13">
            <v>42.9</v>
          </cell>
          <cell r="D13">
            <v>34.1</v>
          </cell>
          <cell r="E13">
            <v>22.9</v>
          </cell>
          <cell r="G13">
            <v>120</v>
          </cell>
          <cell r="H13">
            <v>24.6</v>
          </cell>
          <cell r="I13">
            <v>49.7</v>
          </cell>
          <cell r="J13">
            <v>17.399999999999999</v>
          </cell>
          <cell r="K13">
            <v>8.3000000000000007</v>
          </cell>
          <cell r="M13">
            <v>120</v>
          </cell>
          <cell r="N13">
            <v>35.200000000000003</v>
          </cell>
          <cell r="O13">
            <v>1.7</v>
          </cell>
          <cell r="P13">
            <v>3.2</v>
          </cell>
          <cell r="Q13">
            <v>0</v>
          </cell>
          <cell r="R13">
            <v>59.8</v>
          </cell>
          <cell r="AC13">
            <v>120</v>
          </cell>
          <cell r="AF13">
            <v>0.59824561403508769</v>
          </cell>
          <cell r="AG13">
            <v>0.40175438596491225</v>
          </cell>
          <cell r="AI13">
            <v>120</v>
          </cell>
          <cell r="AL13">
            <v>0.67704280155642016</v>
          </cell>
          <cell r="AM13">
            <v>0.32295719844357978</v>
          </cell>
          <cell r="AO13">
            <v>120</v>
          </cell>
          <cell r="AR13">
            <v>1</v>
          </cell>
          <cell r="AS13">
            <v>0</v>
          </cell>
        </row>
        <row r="14">
          <cell r="B14">
            <v>141.5</v>
          </cell>
          <cell r="C14">
            <v>42.4</v>
          </cell>
          <cell r="D14">
            <v>38.4</v>
          </cell>
          <cell r="E14">
            <v>19.2</v>
          </cell>
          <cell r="G14">
            <v>141.5</v>
          </cell>
          <cell r="H14">
            <v>26.4</v>
          </cell>
          <cell r="I14">
            <v>47.2</v>
          </cell>
          <cell r="J14">
            <v>19.5</v>
          </cell>
          <cell r="K14">
            <v>7</v>
          </cell>
          <cell r="M14">
            <v>141.5</v>
          </cell>
          <cell r="N14">
            <v>41.4</v>
          </cell>
          <cell r="O14">
            <v>12.3</v>
          </cell>
          <cell r="P14">
            <v>5.9</v>
          </cell>
          <cell r="Q14">
            <v>0</v>
          </cell>
          <cell r="R14">
            <v>40.5</v>
          </cell>
          <cell r="AC14">
            <v>141.5</v>
          </cell>
          <cell r="AF14">
            <v>0.66666666666666674</v>
          </cell>
          <cell r="AG14">
            <v>0.33333333333333337</v>
          </cell>
          <cell r="AI14">
            <v>141.5</v>
          </cell>
          <cell r="AL14">
            <v>0.73584905660377353</v>
          </cell>
          <cell r="AM14">
            <v>0.26415094339622641</v>
          </cell>
          <cell r="AO14">
            <v>141.5</v>
          </cell>
          <cell r="AR14">
            <v>1</v>
          </cell>
          <cell r="AS14">
            <v>0</v>
          </cell>
        </row>
        <row r="15">
          <cell r="B15">
            <v>145</v>
          </cell>
          <cell r="C15">
            <v>42.8</v>
          </cell>
          <cell r="D15">
            <v>32.799999999999997</v>
          </cell>
          <cell r="E15">
            <v>24.4</v>
          </cell>
          <cell r="G15">
            <v>145</v>
          </cell>
          <cell r="H15">
            <v>26.5</v>
          </cell>
          <cell r="I15">
            <v>47.4</v>
          </cell>
          <cell r="J15">
            <v>17.100000000000001</v>
          </cell>
          <cell r="K15">
            <v>9</v>
          </cell>
          <cell r="M15">
            <v>145</v>
          </cell>
          <cell r="N15">
            <v>37.700000000000003</v>
          </cell>
          <cell r="O15">
            <v>9.9</v>
          </cell>
          <cell r="P15">
            <v>7.3</v>
          </cell>
          <cell r="Q15">
            <v>3.1</v>
          </cell>
          <cell r="R15">
            <v>42</v>
          </cell>
          <cell r="AC15">
            <v>145</v>
          </cell>
          <cell r="AF15">
            <v>0.57342657342657344</v>
          </cell>
          <cell r="AG15">
            <v>0.42657342657342656</v>
          </cell>
          <cell r="AI15">
            <v>145</v>
          </cell>
          <cell r="AL15">
            <v>0.65517241379310343</v>
          </cell>
          <cell r="AM15">
            <v>0.34482758620689652</v>
          </cell>
          <cell r="AO15">
            <v>145</v>
          </cell>
          <cell r="AR15">
            <v>0.70192307692307687</v>
          </cell>
          <cell r="AS15">
            <v>0.29807692307692307</v>
          </cell>
        </row>
        <row r="16">
          <cell r="B16">
            <v>170</v>
          </cell>
          <cell r="C16">
            <v>43.1</v>
          </cell>
          <cell r="D16">
            <v>36.200000000000003</v>
          </cell>
          <cell r="E16">
            <v>20.7</v>
          </cell>
          <cell r="G16">
            <v>170</v>
          </cell>
          <cell r="H16">
            <v>28.9</v>
          </cell>
          <cell r="I16">
            <v>41.3</v>
          </cell>
          <cell r="J16">
            <v>20.7</v>
          </cell>
          <cell r="K16">
            <v>9.1</v>
          </cell>
          <cell r="M16">
            <v>170</v>
          </cell>
          <cell r="N16">
            <v>44.9</v>
          </cell>
          <cell r="O16">
            <v>11.3</v>
          </cell>
          <cell r="P16">
            <v>7.5</v>
          </cell>
          <cell r="Q16">
            <v>2</v>
          </cell>
          <cell r="R16">
            <v>34.299999999999997</v>
          </cell>
          <cell r="AC16">
            <v>170</v>
          </cell>
          <cell r="AF16">
            <v>0.63620386643233739</v>
          </cell>
          <cell r="AG16">
            <v>0.36379613356766249</v>
          </cell>
          <cell r="AI16">
            <v>170</v>
          </cell>
          <cell r="AL16">
            <v>0.69463087248322153</v>
          </cell>
          <cell r="AM16">
            <v>0.30536912751677853</v>
          </cell>
          <cell r="AO16">
            <v>170</v>
          </cell>
          <cell r="AR16">
            <v>0.78947368421052633</v>
          </cell>
          <cell r="AS16">
            <v>0.21052631578947367</v>
          </cell>
        </row>
        <row r="17">
          <cell r="B17">
            <v>198</v>
          </cell>
          <cell r="C17">
            <v>43.1</v>
          </cell>
          <cell r="D17">
            <v>36.1</v>
          </cell>
          <cell r="E17">
            <v>20.8</v>
          </cell>
          <cell r="G17">
            <v>198</v>
          </cell>
          <cell r="H17">
            <v>29.9</v>
          </cell>
          <cell r="I17">
            <v>37.5</v>
          </cell>
          <cell r="J17">
            <v>23.1</v>
          </cell>
          <cell r="K17">
            <v>9.5</v>
          </cell>
          <cell r="M17">
            <v>198</v>
          </cell>
          <cell r="N17">
            <v>47.5</v>
          </cell>
          <cell r="O17">
            <v>10.7</v>
          </cell>
          <cell r="P17">
            <v>7.9</v>
          </cell>
          <cell r="Q17">
            <v>1.9</v>
          </cell>
          <cell r="R17">
            <v>31.9</v>
          </cell>
          <cell r="AC17">
            <v>198</v>
          </cell>
          <cell r="AF17">
            <v>0.63444639718804918</v>
          </cell>
          <cell r="AG17">
            <v>0.36555360281195076</v>
          </cell>
          <cell r="AI17">
            <v>198</v>
          </cell>
          <cell r="AL17">
            <v>0.70858895705521474</v>
          </cell>
          <cell r="AM17">
            <v>0.29141104294478526</v>
          </cell>
          <cell r="AO17">
            <v>198</v>
          </cell>
          <cell r="AR17">
            <v>0.80612244897959184</v>
          </cell>
          <cell r="AS17">
            <v>0.19387755102040813</v>
          </cell>
        </row>
        <row r="18">
          <cell r="B18">
            <v>238</v>
          </cell>
          <cell r="C18">
            <v>42.9</v>
          </cell>
          <cell r="D18">
            <v>37.200000000000003</v>
          </cell>
          <cell r="E18">
            <v>19.899999999999999</v>
          </cell>
          <cell r="G18">
            <v>218</v>
          </cell>
          <cell r="H18">
            <v>31.3</v>
          </cell>
          <cell r="I18">
            <v>35.1</v>
          </cell>
          <cell r="J18">
            <v>23.8</v>
          </cell>
          <cell r="K18">
            <v>9.8000000000000007</v>
          </cell>
          <cell r="M18">
            <v>218</v>
          </cell>
          <cell r="N18">
            <v>49.4</v>
          </cell>
          <cell r="O18">
            <v>10.6</v>
          </cell>
          <cell r="P18">
            <v>8.4</v>
          </cell>
          <cell r="Q18">
            <v>1.8</v>
          </cell>
          <cell r="R18">
            <v>29.8</v>
          </cell>
          <cell r="AC18">
            <v>238</v>
          </cell>
          <cell r="AF18">
            <v>0.65148861646234679</v>
          </cell>
          <cell r="AG18">
            <v>0.34851138353765321</v>
          </cell>
          <cell r="AI18">
            <v>218</v>
          </cell>
          <cell r="AL18">
            <v>0.70833333333333337</v>
          </cell>
          <cell r="AM18">
            <v>0.29166666666666669</v>
          </cell>
          <cell r="AO18">
            <v>218</v>
          </cell>
          <cell r="AR18">
            <v>0.82352941176470584</v>
          </cell>
          <cell r="AS18">
            <v>0.1764705882352941</v>
          </cell>
        </row>
        <row r="19">
          <cell r="B19">
            <v>267</v>
          </cell>
          <cell r="C19">
            <v>43</v>
          </cell>
          <cell r="D19">
            <v>38.799999999999997</v>
          </cell>
          <cell r="E19">
            <v>18.3</v>
          </cell>
          <cell r="G19">
            <v>238</v>
          </cell>
          <cell r="H19">
            <v>32.6</v>
          </cell>
          <cell r="I19">
            <v>33.200000000000003</v>
          </cell>
          <cell r="J19">
            <v>24.8</v>
          </cell>
          <cell r="K19">
            <v>9.3000000000000007</v>
          </cell>
          <cell r="M19">
            <v>238</v>
          </cell>
          <cell r="N19">
            <v>51.4</v>
          </cell>
          <cell r="O19">
            <v>10.3</v>
          </cell>
          <cell r="P19">
            <v>8.8000000000000007</v>
          </cell>
          <cell r="Q19">
            <v>1.7</v>
          </cell>
          <cell r="R19">
            <v>27.8</v>
          </cell>
          <cell r="AC19">
            <v>265</v>
          </cell>
          <cell r="AF19">
            <v>0.67950963222416816</v>
          </cell>
          <cell r="AG19">
            <v>0.3204903677758319</v>
          </cell>
          <cell r="AI19">
            <v>238</v>
          </cell>
          <cell r="AL19">
            <v>0.72727272727272729</v>
          </cell>
          <cell r="AM19">
            <v>0.27272727272727276</v>
          </cell>
          <cell r="AO19">
            <v>238</v>
          </cell>
          <cell r="AR19">
            <v>0.83809523809523812</v>
          </cell>
          <cell r="AS19">
            <v>0.16190476190476191</v>
          </cell>
        </row>
        <row r="20">
          <cell r="G20">
            <v>267</v>
          </cell>
          <cell r="H20">
            <v>31.9</v>
          </cell>
          <cell r="I20">
            <v>34.5</v>
          </cell>
          <cell r="J20">
            <v>24.4</v>
          </cell>
          <cell r="K20">
            <v>9.1999999999999993</v>
          </cell>
          <cell r="M20">
            <v>267</v>
          </cell>
          <cell r="N20">
            <v>50.4</v>
          </cell>
          <cell r="O20">
            <v>10.3</v>
          </cell>
          <cell r="P20">
            <v>8.8000000000000007</v>
          </cell>
          <cell r="Q20">
            <v>1.6</v>
          </cell>
          <cell r="R20">
            <v>28.9</v>
          </cell>
          <cell r="AI20">
            <v>265</v>
          </cell>
          <cell r="AL20">
            <v>0.72619047619047628</v>
          </cell>
          <cell r="AM20">
            <v>0.27380952380952384</v>
          </cell>
          <cell r="AO20">
            <v>267</v>
          </cell>
          <cell r="AR20">
            <v>0.84615384615384615</v>
          </cell>
          <cell r="AS20">
            <v>0.15384615384615385</v>
          </cell>
        </row>
        <row r="41">
          <cell r="G41" t="str">
            <v>Transaminase</v>
          </cell>
          <cell r="J41" t="str">
            <v>Lipase</v>
          </cell>
          <cell r="O41" t="str">
            <v>Cascade</v>
          </cell>
        </row>
        <row r="42">
          <cell r="O42" t="str">
            <v>Experimental</v>
          </cell>
          <cell r="P42" t="str">
            <v>Calculated (from ATA+LIP conversions)</v>
          </cell>
        </row>
        <row r="43">
          <cell r="G43">
            <v>25.5</v>
          </cell>
          <cell r="H43">
            <v>72.400000000000006</v>
          </cell>
          <cell r="J43">
            <v>25.5</v>
          </cell>
          <cell r="M43">
            <v>79.385403329065312</v>
          </cell>
          <cell r="O43">
            <v>62</v>
          </cell>
          <cell r="P43">
            <v>57.475032010243297</v>
          </cell>
        </row>
        <row r="44">
          <cell r="G44">
            <v>51</v>
          </cell>
          <cell r="H44">
            <v>67</v>
          </cell>
          <cell r="J44">
            <v>51</v>
          </cell>
          <cell r="M44">
            <v>77.441540577716651</v>
          </cell>
          <cell r="O44">
            <v>56.3</v>
          </cell>
          <cell r="P44">
            <v>51.885832187070157</v>
          </cell>
        </row>
        <row r="45">
          <cell r="G45">
            <v>71.5</v>
          </cell>
          <cell r="H45">
            <v>65.8</v>
          </cell>
          <cell r="J45">
            <v>71.5</v>
          </cell>
          <cell r="M45">
            <v>75.753012048192758</v>
          </cell>
          <cell r="O45">
            <v>50.3</v>
          </cell>
          <cell r="P45">
            <v>49.845481927710836</v>
          </cell>
        </row>
        <row r="46">
          <cell r="G46">
            <v>92</v>
          </cell>
          <cell r="H46">
            <v>58.7</v>
          </cell>
          <cell r="J46">
            <v>92</v>
          </cell>
          <cell r="M46">
            <v>76.64</v>
          </cell>
          <cell r="O46">
            <v>47.9</v>
          </cell>
          <cell r="P46">
            <v>44.987679999999997</v>
          </cell>
        </row>
        <row r="47">
          <cell r="G47">
            <v>96</v>
          </cell>
          <cell r="H47">
            <v>55.4</v>
          </cell>
          <cell r="J47">
            <v>96</v>
          </cell>
          <cell r="M47">
            <v>77.42998352553542</v>
          </cell>
          <cell r="O47">
            <v>47</v>
          </cell>
          <cell r="P47">
            <v>42.896210873146622</v>
          </cell>
        </row>
        <row r="48">
          <cell r="G48">
            <v>99</v>
          </cell>
          <cell r="H48">
            <v>50.1</v>
          </cell>
          <cell r="J48">
            <v>99</v>
          </cell>
          <cell r="M48">
            <v>83.544303797468359</v>
          </cell>
          <cell r="O48">
            <v>52.8</v>
          </cell>
          <cell r="P48">
            <v>41.855696202531654</v>
          </cell>
        </row>
        <row r="49">
          <cell r="G49">
            <v>117</v>
          </cell>
          <cell r="H49">
            <v>50.1</v>
          </cell>
          <cell r="J49">
            <v>117</v>
          </cell>
          <cell r="M49">
            <v>95.183044315992291</v>
          </cell>
          <cell r="O49">
            <v>49.4</v>
          </cell>
          <cell r="P49">
            <v>47.68670520231214</v>
          </cell>
        </row>
        <row r="50">
          <cell r="G50">
            <v>120</v>
          </cell>
          <cell r="H50">
            <v>49.7</v>
          </cell>
          <cell r="J50">
            <v>120</v>
          </cell>
          <cell r="M50">
            <v>97.235772357723576</v>
          </cell>
          <cell r="O50">
            <v>59.8</v>
          </cell>
          <cell r="P50">
            <v>48.32617886178862</v>
          </cell>
        </row>
        <row r="51">
          <cell r="G51">
            <v>141.5</v>
          </cell>
          <cell r="H51">
            <v>47.2</v>
          </cell>
          <cell r="J51">
            <v>141.5</v>
          </cell>
          <cell r="M51">
            <v>76.704545454545453</v>
          </cell>
          <cell r="O51">
            <v>40.5</v>
          </cell>
          <cell r="P51">
            <v>36.204545454545453</v>
          </cell>
        </row>
        <row r="52">
          <cell r="G52">
            <v>145</v>
          </cell>
          <cell r="H52">
            <v>47.4</v>
          </cell>
          <cell r="J52">
            <v>145</v>
          </cell>
          <cell r="M52">
            <v>80.924855491329481</v>
          </cell>
          <cell r="O52">
            <v>42</v>
          </cell>
          <cell r="P52">
            <v>38.358381502890175</v>
          </cell>
        </row>
        <row r="53">
          <cell r="G53">
            <v>170</v>
          </cell>
          <cell r="H53">
            <v>41.3</v>
          </cell>
          <cell r="J53">
            <v>170</v>
          </cell>
          <cell r="M53">
            <v>75.219298245614041</v>
          </cell>
          <cell r="O53">
            <v>34.299999999999997</v>
          </cell>
          <cell r="P53">
            <v>31.065570175438598</v>
          </cell>
        </row>
        <row r="54">
          <cell r="G54">
            <v>198</v>
          </cell>
          <cell r="H54">
            <v>37.5</v>
          </cell>
          <cell r="J54">
            <v>198</v>
          </cell>
          <cell r="M54">
            <v>74.882629107981231</v>
          </cell>
          <cell r="O54">
            <v>31.9</v>
          </cell>
          <cell r="P54">
            <v>28.08098591549296</v>
          </cell>
        </row>
        <row r="55">
          <cell r="G55">
            <v>218</v>
          </cell>
          <cell r="H55">
            <v>35.1</v>
          </cell>
          <cell r="J55">
            <v>218</v>
          </cell>
          <cell r="M55">
            <v>73.762376237623755</v>
          </cell>
          <cell r="O55">
            <v>29.8</v>
          </cell>
          <cell r="P55">
            <v>25.890594059405938</v>
          </cell>
        </row>
        <row r="56">
          <cell r="G56">
            <v>238</v>
          </cell>
          <cell r="H56">
            <v>33.200000000000003</v>
          </cell>
          <cell r="J56">
            <v>238</v>
          </cell>
          <cell r="M56">
            <v>72.965879265091857</v>
          </cell>
          <cell r="O56">
            <v>27.8</v>
          </cell>
          <cell r="P56">
            <v>24.224671916010497</v>
          </cell>
        </row>
        <row r="57">
          <cell r="G57">
            <v>267</v>
          </cell>
          <cell r="H57">
            <v>34.5</v>
          </cell>
          <cell r="J57">
            <v>267</v>
          </cell>
          <cell r="M57">
            <v>73.724489795918359</v>
          </cell>
          <cell r="O57">
            <v>28.9</v>
          </cell>
          <cell r="P57">
            <v>25.43494897959183</v>
          </cell>
        </row>
      </sheetData>
      <sheetData sheetId="3" refreshError="1"/>
      <sheetData sheetId="4" refreshError="1"/>
      <sheetData sheetId="5">
        <row r="1">
          <cell r="A1" t="str">
            <v>37 °C</v>
          </cell>
        </row>
        <row r="4">
          <cell r="G4">
            <v>25.5</v>
          </cell>
          <cell r="J4">
            <v>9.5852000000000004</v>
          </cell>
          <cell r="K4">
            <v>100</v>
          </cell>
          <cell r="L4">
            <v>1.5497869794740375</v>
          </cell>
        </row>
        <row r="5">
          <cell r="G5">
            <v>51</v>
          </cell>
          <cell r="J5">
            <v>8.7039799999999996</v>
          </cell>
          <cell r="K5">
            <v>90.806451612903217</v>
          </cell>
          <cell r="L5">
            <v>1.4073065636191662</v>
          </cell>
        </row>
        <row r="6">
          <cell r="G6">
            <v>71.5</v>
          </cell>
          <cell r="J6">
            <v>7.7763799999999996</v>
          </cell>
          <cell r="K6">
            <v>81.129032258064498</v>
          </cell>
          <cell r="L6">
            <v>1.2573271785087754</v>
          </cell>
        </row>
        <row r="7">
          <cell r="G7">
            <v>92</v>
          </cell>
          <cell r="J7">
            <v>7.4053399999999998</v>
          </cell>
          <cell r="K7">
            <v>77.258064516129039</v>
          </cell>
          <cell r="L7">
            <v>1.1973354244646193</v>
          </cell>
        </row>
        <row r="8">
          <cell r="G8">
            <v>96</v>
          </cell>
          <cell r="J8">
            <v>7.2662000000000013</v>
          </cell>
          <cell r="K8">
            <v>75.806451612903231</v>
          </cell>
          <cell r="L8">
            <v>1.1748385166980608</v>
          </cell>
        </row>
        <row r="9">
          <cell r="G9">
            <v>99</v>
          </cell>
          <cell r="J9">
            <v>8.1628799999999995</v>
          </cell>
          <cell r="K9">
            <v>85.161290322580641</v>
          </cell>
          <cell r="L9">
            <v>1.3198185889714382</v>
          </cell>
        </row>
        <row r="10">
          <cell r="G10">
            <v>117</v>
          </cell>
          <cell r="J10">
            <v>7.6372400000000003</v>
          </cell>
          <cell r="K10">
            <v>79.677419354838705</v>
          </cell>
          <cell r="L10">
            <v>1.234830270742217</v>
          </cell>
        </row>
        <row r="11">
          <cell r="G11">
            <v>120</v>
          </cell>
          <cell r="J11">
            <v>9.2450799999999997</v>
          </cell>
          <cell r="K11">
            <v>96.451612903225808</v>
          </cell>
          <cell r="L11">
            <v>1.4947945382668941</v>
          </cell>
        </row>
        <row r="12">
          <cell r="G12">
            <v>141.5</v>
          </cell>
          <cell r="J12">
            <v>6.2613000000000003</v>
          </cell>
          <cell r="K12">
            <v>65.322580645161281</v>
          </cell>
          <cell r="L12">
            <v>1.0123608494951373</v>
          </cell>
        </row>
        <row r="13">
          <cell r="G13">
            <v>145</v>
          </cell>
          <cell r="J13">
            <v>6.4932000000000007</v>
          </cell>
          <cell r="K13">
            <v>67.741935483870975</v>
          </cell>
          <cell r="L13">
            <v>1.0498556957727352</v>
          </cell>
        </row>
        <row r="14">
          <cell r="G14">
            <v>170</v>
          </cell>
          <cell r="J14">
            <v>5.3027800000000003</v>
          </cell>
          <cell r="K14">
            <v>55.322580645161288</v>
          </cell>
          <cell r="L14">
            <v>0.85738215154773367</v>
          </cell>
        </row>
        <row r="15">
          <cell r="G15">
            <v>198</v>
          </cell>
          <cell r="J15">
            <v>4.9317399999999996</v>
          </cell>
          <cell r="K15">
            <v>51.451612903225794</v>
          </cell>
          <cell r="L15">
            <v>0.79739039750357721</v>
          </cell>
        </row>
        <row r="16">
          <cell r="G16">
            <v>218</v>
          </cell>
          <cell r="J16">
            <v>4.6070800000000007</v>
          </cell>
          <cell r="K16">
            <v>48.064516129032263</v>
          </cell>
          <cell r="L16">
            <v>0.7448976127149407</v>
          </cell>
        </row>
        <row r="17">
          <cell r="G17">
            <v>238</v>
          </cell>
          <cell r="J17">
            <v>4.2978800000000001</v>
          </cell>
          <cell r="K17">
            <v>44.838709677419352</v>
          </cell>
          <cell r="L17">
            <v>0.69490448434481034</v>
          </cell>
        </row>
        <row r="18">
          <cell r="G18">
            <v>267</v>
          </cell>
          <cell r="J18">
            <v>4.4679399999999996</v>
          </cell>
          <cell r="K18">
            <v>46.612903225806448</v>
          </cell>
          <cell r="L18">
            <v>0.72240070494838182</v>
          </cell>
        </row>
        <row r="23">
          <cell r="A23" t="str">
            <v>RT</v>
          </cell>
        </row>
        <row r="26">
          <cell r="G26">
            <v>47</v>
          </cell>
          <cell r="J26">
            <v>2.5687418062500003</v>
          </cell>
          <cell r="K26">
            <v>100</v>
          </cell>
          <cell r="L26">
            <v>0.46891536335922462</v>
          </cell>
        </row>
        <row r="27">
          <cell r="G27">
            <v>67</v>
          </cell>
          <cell r="J27">
            <v>2.6209193062500002</v>
          </cell>
          <cell r="K27">
            <v>102.03124735514668</v>
          </cell>
          <cell r="L27">
            <v>0.4784401942753353</v>
          </cell>
        </row>
        <row r="28">
          <cell r="G28">
            <v>92</v>
          </cell>
          <cell r="J28">
            <v>2.8747193625000005</v>
          </cell>
          <cell r="K28">
            <v>111.91157303180597</v>
          </cell>
          <cell r="L28">
            <v>0.52477055932311689</v>
          </cell>
        </row>
        <row r="29">
          <cell r="G29">
            <v>113.5</v>
          </cell>
          <cell r="J29">
            <v>2.5828732125</v>
          </cell>
          <cell r="K29">
            <v>100.5501294920189</v>
          </cell>
          <cell r="L29">
            <v>0.47149500506567121</v>
          </cell>
        </row>
        <row r="30">
          <cell r="G30">
            <v>120</v>
          </cell>
          <cell r="J30">
            <v>2.39564295</v>
          </cell>
          <cell r="K30">
            <v>93.2613368993009</v>
          </cell>
          <cell r="L30">
            <v>0.43731673679502747</v>
          </cell>
        </row>
        <row r="31">
          <cell r="G31">
            <v>136</v>
          </cell>
          <cell r="J31">
            <v>1.6075452937499999</v>
          </cell>
          <cell r="K31">
            <v>62.581038305939693</v>
          </cell>
          <cell r="L31">
            <v>0.29345210316627268</v>
          </cell>
        </row>
        <row r="32">
          <cell r="G32">
            <v>140</v>
          </cell>
          <cell r="J32">
            <v>1.5728472562500002</v>
          </cell>
          <cell r="K32">
            <v>61.230258814767168</v>
          </cell>
          <cell r="L32">
            <v>0.28711809060705912</v>
          </cell>
        </row>
        <row r="33">
          <cell r="G33">
            <v>160</v>
          </cell>
          <cell r="J33">
            <v>1.4422730625</v>
          </cell>
          <cell r="K33">
            <v>56.147062308512609</v>
          </cell>
          <cell r="L33">
            <v>0.26328220123949214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sation Yield"/>
      <sheetName val="Reactions"/>
    </sheetNames>
    <sheetDataSet>
      <sheetData sheetId="0"/>
      <sheetData sheetId="1">
        <row r="39">
          <cell r="M39" t="str">
            <v>Conversion</v>
          </cell>
          <cell r="N39" t="str">
            <v>ee</v>
          </cell>
        </row>
        <row r="43">
          <cell r="L43">
            <v>7.5</v>
          </cell>
          <cell r="M43">
            <v>58.63246913100685</v>
          </cell>
          <cell r="N43">
            <v>17.055877126886699</v>
          </cell>
        </row>
        <row r="44">
          <cell r="L44">
            <v>5.625</v>
          </cell>
          <cell r="M44">
            <v>47.410043900911461</v>
          </cell>
          <cell r="N44">
            <v>20.359066403577827</v>
          </cell>
        </row>
        <row r="45">
          <cell r="L45">
            <v>3.75</v>
          </cell>
          <cell r="M45">
            <v>36.562489493680204</v>
          </cell>
          <cell r="N45">
            <v>25.556710265871338</v>
          </cell>
        </row>
        <row r="46">
          <cell r="L46">
            <v>1.875</v>
          </cell>
          <cell r="M46">
            <v>28.06468961689594</v>
          </cell>
          <cell r="N46">
            <v>34.276902962951112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mmobilisation Yield"/>
      <sheetName val="Reactions"/>
    </sheetNames>
    <sheetDataSet>
      <sheetData sheetId="0">
        <row r="2">
          <cell r="A2">
            <v>0</v>
          </cell>
          <cell r="B2">
            <v>2.2410000000000001</v>
          </cell>
          <cell r="C2">
            <v>2.2320000000000002</v>
          </cell>
          <cell r="D2">
            <v>2.2349999999999999</v>
          </cell>
          <cell r="E2">
            <v>2.2330000000000001</v>
          </cell>
          <cell r="F2">
            <v>2.2269999999999999</v>
          </cell>
          <cell r="G2">
            <v>2.1930000000000001</v>
          </cell>
          <cell r="H2">
            <v>2.2069999999999999</v>
          </cell>
          <cell r="I2">
            <v>2.14</v>
          </cell>
          <cell r="J2">
            <v>2.15</v>
          </cell>
          <cell r="K2">
            <v>2.1230000000000002</v>
          </cell>
          <cell r="L2">
            <v>2.137</v>
          </cell>
          <cell r="M2">
            <v>2.1789999999999998</v>
          </cell>
          <cell r="N2">
            <v>2.3959999999999999</v>
          </cell>
          <cell r="O2">
            <v>2.3490000000000002</v>
          </cell>
          <cell r="P2">
            <v>2.395</v>
          </cell>
          <cell r="Q2">
            <v>2.379</v>
          </cell>
        </row>
        <row r="3">
          <cell r="A3">
            <v>0.33333333333333331</v>
          </cell>
          <cell r="B3">
            <v>2.23</v>
          </cell>
          <cell r="C3">
            <v>2.2229999999999999</v>
          </cell>
          <cell r="D3">
            <v>2.2240000000000002</v>
          </cell>
          <cell r="E3">
            <v>2.2189999999999999</v>
          </cell>
          <cell r="F3">
            <v>2.2050000000000001</v>
          </cell>
          <cell r="G3">
            <v>2.1800000000000002</v>
          </cell>
          <cell r="H3">
            <v>2.1909999999999998</v>
          </cell>
          <cell r="I3">
            <v>2.1160000000000001</v>
          </cell>
          <cell r="J3">
            <v>2.13</v>
          </cell>
          <cell r="K3">
            <v>2.0960000000000001</v>
          </cell>
          <cell r="L3">
            <v>2.1259999999999999</v>
          </cell>
          <cell r="M3">
            <v>2.1539999999999999</v>
          </cell>
          <cell r="N3">
            <v>2.39</v>
          </cell>
          <cell r="O3">
            <v>2.3439999999999999</v>
          </cell>
          <cell r="P3">
            <v>2.39</v>
          </cell>
          <cell r="Q3">
            <v>2.3809999999999998</v>
          </cell>
        </row>
        <row r="4">
          <cell r="A4">
            <v>0.66666666666666663</v>
          </cell>
          <cell r="B4">
            <v>2.2280000000000002</v>
          </cell>
          <cell r="C4">
            <v>2.222</v>
          </cell>
          <cell r="D4">
            <v>2.2229999999999999</v>
          </cell>
          <cell r="E4">
            <v>2.2109999999999999</v>
          </cell>
          <cell r="F4">
            <v>2.1989999999999998</v>
          </cell>
          <cell r="G4">
            <v>2.173</v>
          </cell>
          <cell r="H4">
            <v>2.1880000000000002</v>
          </cell>
          <cell r="I4">
            <v>2.1139999999999999</v>
          </cell>
          <cell r="J4">
            <v>2.125</v>
          </cell>
          <cell r="K4">
            <v>2.0939999999999999</v>
          </cell>
          <cell r="L4">
            <v>2.1259999999999999</v>
          </cell>
          <cell r="M4">
            <v>2.1549999999999998</v>
          </cell>
          <cell r="N4">
            <v>2.4009999999999998</v>
          </cell>
          <cell r="O4">
            <v>2.34</v>
          </cell>
          <cell r="P4">
            <v>2.3860000000000001</v>
          </cell>
          <cell r="Q4">
            <v>2.383</v>
          </cell>
        </row>
        <row r="5">
          <cell r="A5">
            <v>1</v>
          </cell>
          <cell r="B5">
            <v>2.2349999999999999</v>
          </cell>
          <cell r="C5">
            <v>2.2229999999999999</v>
          </cell>
          <cell r="D5">
            <v>2.226</v>
          </cell>
          <cell r="E5">
            <v>2.2189999999999999</v>
          </cell>
          <cell r="F5">
            <v>2.1989999999999998</v>
          </cell>
          <cell r="G5">
            <v>2.17</v>
          </cell>
          <cell r="H5">
            <v>2.1880000000000002</v>
          </cell>
          <cell r="I5">
            <v>2.1190000000000002</v>
          </cell>
          <cell r="J5">
            <v>2.1219999999999999</v>
          </cell>
          <cell r="K5">
            <v>2.1019999999999999</v>
          </cell>
          <cell r="L5">
            <v>2.1280000000000001</v>
          </cell>
          <cell r="M5">
            <v>2.1589999999999998</v>
          </cell>
          <cell r="N5">
            <v>2.4049999999999998</v>
          </cell>
          <cell r="O5">
            <v>2.347</v>
          </cell>
          <cell r="P5">
            <v>2.395</v>
          </cell>
          <cell r="Q5">
            <v>2.3849999999999998</v>
          </cell>
        </row>
        <row r="6">
          <cell r="A6">
            <v>1.3333333333333333</v>
          </cell>
          <cell r="B6">
            <v>2.2370000000000001</v>
          </cell>
          <cell r="C6">
            <v>2.2240000000000002</v>
          </cell>
          <cell r="D6">
            <v>2.234</v>
          </cell>
          <cell r="E6">
            <v>2.222</v>
          </cell>
          <cell r="F6">
            <v>2.2050000000000001</v>
          </cell>
          <cell r="G6">
            <v>2.1739999999999999</v>
          </cell>
          <cell r="H6">
            <v>2.1949999999999998</v>
          </cell>
          <cell r="I6">
            <v>2.1230000000000002</v>
          </cell>
          <cell r="J6">
            <v>2.125</v>
          </cell>
          <cell r="K6">
            <v>2.1070000000000002</v>
          </cell>
          <cell r="L6">
            <v>2.133</v>
          </cell>
          <cell r="M6">
            <v>2.1640000000000001</v>
          </cell>
          <cell r="N6">
            <v>2.411</v>
          </cell>
          <cell r="O6">
            <v>2.3439999999999999</v>
          </cell>
          <cell r="P6">
            <v>2.4009999999999998</v>
          </cell>
          <cell r="Q6">
            <v>2.3889999999999998</v>
          </cell>
        </row>
        <row r="7">
          <cell r="A7">
            <v>1.6666666666666665</v>
          </cell>
          <cell r="B7">
            <v>2.2400000000000002</v>
          </cell>
          <cell r="C7">
            <v>2.222</v>
          </cell>
          <cell r="D7">
            <v>2.2389999999999999</v>
          </cell>
          <cell r="E7">
            <v>2.2280000000000002</v>
          </cell>
          <cell r="F7">
            <v>2.206</v>
          </cell>
          <cell r="G7">
            <v>2.1789999999999998</v>
          </cell>
          <cell r="H7">
            <v>2.1949999999999998</v>
          </cell>
          <cell r="I7">
            <v>2.13</v>
          </cell>
          <cell r="J7">
            <v>2.1280000000000001</v>
          </cell>
          <cell r="K7">
            <v>2.1080000000000001</v>
          </cell>
          <cell r="L7">
            <v>2.137</v>
          </cell>
          <cell r="M7">
            <v>2.1659999999999999</v>
          </cell>
          <cell r="N7">
            <v>2.4159999999999999</v>
          </cell>
          <cell r="O7">
            <v>2.347</v>
          </cell>
          <cell r="P7">
            <v>2.399</v>
          </cell>
          <cell r="Q7">
            <v>2.3929999999999998</v>
          </cell>
        </row>
        <row r="8">
          <cell r="A8">
            <v>1.9999999999999998</v>
          </cell>
          <cell r="B8">
            <v>2.2410000000000001</v>
          </cell>
          <cell r="C8">
            <v>2.2200000000000002</v>
          </cell>
          <cell r="D8">
            <v>2.242</v>
          </cell>
          <cell r="E8">
            <v>2.2320000000000002</v>
          </cell>
          <cell r="F8">
            <v>2.2069999999999999</v>
          </cell>
          <cell r="G8">
            <v>2.1829999999999998</v>
          </cell>
          <cell r="H8">
            <v>2.1960000000000002</v>
          </cell>
          <cell r="I8">
            <v>2.1339999999999999</v>
          </cell>
          <cell r="J8">
            <v>2.133</v>
          </cell>
          <cell r="K8">
            <v>2.1150000000000002</v>
          </cell>
          <cell r="L8">
            <v>2.1419999999999999</v>
          </cell>
          <cell r="M8">
            <v>2.1680000000000001</v>
          </cell>
          <cell r="N8">
            <v>2.423</v>
          </cell>
          <cell r="O8">
            <v>2.351</v>
          </cell>
          <cell r="P8">
            <v>2.4020000000000001</v>
          </cell>
          <cell r="Q8">
            <v>2.391</v>
          </cell>
        </row>
        <row r="9">
          <cell r="A9">
            <v>2.333333333333333</v>
          </cell>
          <cell r="B9">
            <v>2.2389999999999999</v>
          </cell>
          <cell r="C9">
            <v>2.2170000000000001</v>
          </cell>
          <cell r="D9">
            <v>2.2450000000000001</v>
          </cell>
          <cell r="E9">
            <v>2.2330000000000001</v>
          </cell>
          <cell r="F9">
            <v>2.2080000000000002</v>
          </cell>
          <cell r="G9">
            <v>2.1840000000000002</v>
          </cell>
          <cell r="H9">
            <v>2.194</v>
          </cell>
          <cell r="I9">
            <v>2.133</v>
          </cell>
          <cell r="J9">
            <v>2.1349999999999998</v>
          </cell>
          <cell r="K9">
            <v>2.12</v>
          </cell>
          <cell r="L9">
            <v>2.145</v>
          </cell>
          <cell r="M9">
            <v>2.1739999999999999</v>
          </cell>
          <cell r="N9">
            <v>2.4260000000000002</v>
          </cell>
          <cell r="O9">
            <v>2.36</v>
          </cell>
          <cell r="P9">
            <v>2.4039999999999999</v>
          </cell>
          <cell r="Q9">
            <v>2.4020000000000001</v>
          </cell>
        </row>
        <row r="10">
          <cell r="A10">
            <v>2.6666666666666665</v>
          </cell>
          <cell r="B10">
            <v>2.242</v>
          </cell>
          <cell r="C10">
            <v>2.222</v>
          </cell>
          <cell r="D10">
            <v>2.2450000000000001</v>
          </cell>
          <cell r="E10">
            <v>2.2320000000000002</v>
          </cell>
          <cell r="F10">
            <v>2.2130000000000001</v>
          </cell>
          <cell r="G10">
            <v>2.1869999999999998</v>
          </cell>
          <cell r="H10">
            <v>2.1960000000000002</v>
          </cell>
          <cell r="I10">
            <v>2.1339999999999999</v>
          </cell>
          <cell r="J10">
            <v>2.1379999999999999</v>
          </cell>
          <cell r="K10">
            <v>2.121</v>
          </cell>
          <cell r="L10">
            <v>2.1480000000000001</v>
          </cell>
          <cell r="M10">
            <v>2.1739999999999999</v>
          </cell>
          <cell r="N10">
            <v>2.4319999999999999</v>
          </cell>
          <cell r="O10">
            <v>2.367</v>
          </cell>
          <cell r="P10">
            <v>2.4060000000000001</v>
          </cell>
          <cell r="Q10">
            <v>2.4009999999999998</v>
          </cell>
        </row>
        <row r="11">
          <cell r="A11">
            <v>3</v>
          </cell>
          <cell r="B11">
            <v>2.242</v>
          </cell>
          <cell r="C11">
            <v>2.234</v>
          </cell>
          <cell r="D11">
            <v>2.2490000000000001</v>
          </cell>
          <cell r="E11">
            <v>2.2389999999999999</v>
          </cell>
          <cell r="F11">
            <v>2.2130000000000001</v>
          </cell>
          <cell r="G11">
            <v>2.1890000000000001</v>
          </cell>
          <cell r="H11">
            <v>2.1949999999999998</v>
          </cell>
          <cell r="I11">
            <v>2.1360000000000001</v>
          </cell>
          <cell r="J11">
            <v>2.141</v>
          </cell>
          <cell r="K11">
            <v>2.1230000000000002</v>
          </cell>
          <cell r="L11">
            <v>2.15</v>
          </cell>
          <cell r="M11">
            <v>2.1749999999999998</v>
          </cell>
          <cell r="N11">
            <v>2.4359999999999999</v>
          </cell>
          <cell r="O11">
            <v>2.3740000000000001</v>
          </cell>
          <cell r="P11">
            <v>2.4089999999999998</v>
          </cell>
          <cell r="Q11">
            <v>2.4119999999999999</v>
          </cell>
        </row>
        <row r="12">
          <cell r="A12">
            <v>3.3333333333333335</v>
          </cell>
          <cell r="B12">
            <v>2.2490000000000001</v>
          </cell>
          <cell r="C12">
            <v>2.2389999999999999</v>
          </cell>
          <cell r="D12">
            <v>2.254</v>
          </cell>
          <cell r="E12">
            <v>2.242</v>
          </cell>
          <cell r="F12">
            <v>2.214</v>
          </cell>
          <cell r="G12">
            <v>2.1890000000000001</v>
          </cell>
          <cell r="H12">
            <v>2.1989999999999998</v>
          </cell>
          <cell r="I12">
            <v>2.1389999999999998</v>
          </cell>
          <cell r="J12">
            <v>2.1429999999999998</v>
          </cell>
          <cell r="K12">
            <v>2.125</v>
          </cell>
          <cell r="L12">
            <v>2.15</v>
          </cell>
          <cell r="M12">
            <v>2.1779999999999999</v>
          </cell>
          <cell r="N12">
            <v>2.4350000000000001</v>
          </cell>
          <cell r="O12">
            <v>2.3780000000000001</v>
          </cell>
          <cell r="P12">
            <v>2.41</v>
          </cell>
          <cell r="Q12">
            <v>2.4169999999999998</v>
          </cell>
        </row>
        <row r="13">
          <cell r="A13">
            <v>3.666666666666667</v>
          </cell>
          <cell r="B13">
            <v>2.2519999999999998</v>
          </cell>
          <cell r="C13">
            <v>2.2429999999999999</v>
          </cell>
          <cell r="D13">
            <v>2.2570000000000001</v>
          </cell>
          <cell r="E13">
            <v>2.2450000000000001</v>
          </cell>
          <cell r="F13">
            <v>2.2170000000000001</v>
          </cell>
          <cell r="G13">
            <v>2.1909999999999998</v>
          </cell>
          <cell r="H13">
            <v>2.2000000000000002</v>
          </cell>
          <cell r="I13">
            <v>2.14</v>
          </cell>
          <cell r="J13">
            <v>2.1429999999999998</v>
          </cell>
          <cell r="K13">
            <v>2.1269999999999998</v>
          </cell>
          <cell r="L13">
            <v>2.1539999999999999</v>
          </cell>
          <cell r="M13">
            <v>2.177</v>
          </cell>
          <cell r="N13">
            <v>2.4420000000000002</v>
          </cell>
          <cell r="O13">
            <v>2.3860000000000001</v>
          </cell>
          <cell r="P13">
            <v>2.4129999999999998</v>
          </cell>
          <cell r="Q13">
            <v>2.423</v>
          </cell>
        </row>
        <row r="14">
          <cell r="A14">
            <v>4</v>
          </cell>
          <cell r="B14">
            <v>2.254</v>
          </cell>
          <cell r="C14">
            <v>2.2450000000000001</v>
          </cell>
          <cell r="D14">
            <v>2.2629999999999999</v>
          </cell>
          <cell r="E14">
            <v>2.246</v>
          </cell>
          <cell r="F14">
            <v>2.222</v>
          </cell>
          <cell r="G14">
            <v>2.194</v>
          </cell>
          <cell r="H14">
            <v>2.206</v>
          </cell>
          <cell r="I14">
            <v>2.1440000000000001</v>
          </cell>
          <cell r="J14">
            <v>2.145</v>
          </cell>
          <cell r="K14">
            <v>2.1280000000000001</v>
          </cell>
          <cell r="L14">
            <v>2.16</v>
          </cell>
          <cell r="M14">
            <v>2.181</v>
          </cell>
          <cell r="N14">
            <v>2.4420000000000002</v>
          </cell>
          <cell r="O14">
            <v>2.3919999999999999</v>
          </cell>
          <cell r="P14">
            <v>2.4209999999999998</v>
          </cell>
          <cell r="Q14">
            <v>2.423</v>
          </cell>
        </row>
        <row r="15">
          <cell r="A15">
            <v>4.333333333333333</v>
          </cell>
          <cell r="B15">
            <v>2.254</v>
          </cell>
          <cell r="C15">
            <v>2.2410000000000001</v>
          </cell>
          <cell r="D15">
            <v>2.2650000000000001</v>
          </cell>
          <cell r="E15">
            <v>2.2490000000000001</v>
          </cell>
          <cell r="F15">
            <v>2.2229999999999999</v>
          </cell>
          <cell r="G15">
            <v>2.1970000000000001</v>
          </cell>
          <cell r="H15">
            <v>2.2069999999999999</v>
          </cell>
          <cell r="I15">
            <v>2.145</v>
          </cell>
          <cell r="J15">
            <v>2.149</v>
          </cell>
          <cell r="K15">
            <v>2.1280000000000001</v>
          </cell>
          <cell r="L15">
            <v>2.1619999999999999</v>
          </cell>
          <cell r="M15">
            <v>2.1859999999999999</v>
          </cell>
          <cell r="N15">
            <v>2.4390000000000001</v>
          </cell>
          <cell r="O15">
            <v>2.395</v>
          </cell>
          <cell r="P15">
            <v>2.4260000000000002</v>
          </cell>
          <cell r="Q15">
            <v>2.4249999999999998</v>
          </cell>
        </row>
        <row r="16">
          <cell r="A16">
            <v>4.6666666666666661</v>
          </cell>
          <cell r="B16">
            <v>2.258</v>
          </cell>
          <cell r="C16">
            <v>2.2389999999999999</v>
          </cell>
          <cell r="D16">
            <v>2.2639999999999998</v>
          </cell>
          <cell r="E16">
            <v>2.2509999999999999</v>
          </cell>
          <cell r="F16">
            <v>2.226</v>
          </cell>
          <cell r="G16">
            <v>2.1989999999999998</v>
          </cell>
          <cell r="H16">
            <v>2.21</v>
          </cell>
          <cell r="I16">
            <v>2.1469999999999998</v>
          </cell>
          <cell r="J16">
            <v>2.149</v>
          </cell>
          <cell r="K16">
            <v>2.1309999999999998</v>
          </cell>
          <cell r="L16">
            <v>2.1659999999999999</v>
          </cell>
          <cell r="M16">
            <v>2.1859999999999999</v>
          </cell>
          <cell r="N16">
            <v>2.444</v>
          </cell>
          <cell r="O16">
            <v>2.395</v>
          </cell>
          <cell r="P16">
            <v>2.4300000000000002</v>
          </cell>
          <cell r="Q16">
            <v>2.427</v>
          </cell>
        </row>
        <row r="17">
          <cell r="A17">
            <v>4.9999999999999991</v>
          </cell>
          <cell r="B17">
            <v>2.2599999999999998</v>
          </cell>
          <cell r="C17">
            <v>2.242</v>
          </cell>
          <cell r="D17">
            <v>2.266</v>
          </cell>
          <cell r="E17">
            <v>2.2509999999999999</v>
          </cell>
          <cell r="F17">
            <v>2.2320000000000002</v>
          </cell>
          <cell r="G17">
            <v>2.2010000000000001</v>
          </cell>
          <cell r="H17">
            <v>2.2130000000000001</v>
          </cell>
          <cell r="I17">
            <v>2.1509999999999998</v>
          </cell>
          <cell r="J17">
            <v>2.1509999999999998</v>
          </cell>
          <cell r="K17">
            <v>2.13</v>
          </cell>
          <cell r="L17">
            <v>2.1680000000000001</v>
          </cell>
          <cell r="M17">
            <v>2.1880000000000002</v>
          </cell>
          <cell r="N17">
            <v>2.4430000000000001</v>
          </cell>
          <cell r="O17">
            <v>2.395</v>
          </cell>
          <cell r="P17">
            <v>2.4369999999999998</v>
          </cell>
          <cell r="Q17">
            <v>2.4300000000000002</v>
          </cell>
        </row>
        <row r="18">
          <cell r="A18">
            <v>5.3333333333333321</v>
          </cell>
          <cell r="B18">
            <v>2.258</v>
          </cell>
          <cell r="C18">
            <v>2.2450000000000001</v>
          </cell>
          <cell r="D18">
            <v>2.2650000000000001</v>
          </cell>
          <cell r="E18">
            <v>2.254</v>
          </cell>
          <cell r="F18">
            <v>2.2330000000000001</v>
          </cell>
          <cell r="G18">
            <v>2.2029999999999998</v>
          </cell>
          <cell r="H18">
            <v>2.2189999999999999</v>
          </cell>
          <cell r="I18">
            <v>2.153</v>
          </cell>
          <cell r="J18">
            <v>2.1549999999999998</v>
          </cell>
          <cell r="K18">
            <v>2.1320000000000001</v>
          </cell>
          <cell r="L18">
            <v>2.1709999999999998</v>
          </cell>
          <cell r="M18">
            <v>2.1880000000000002</v>
          </cell>
          <cell r="N18">
            <v>2.444</v>
          </cell>
          <cell r="O18">
            <v>2.399</v>
          </cell>
          <cell r="P18">
            <v>2.4409999999999998</v>
          </cell>
          <cell r="Q18">
            <v>2.431</v>
          </cell>
        </row>
        <row r="19">
          <cell r="A19">
            <v>5.6666666666666652</v>
          </cell>
          <cell r="B19">
            <v>2.2629999999999999</v>
          </cell>
          <cell r="C19">
            <v>2.242</v>
          </cell>
          <cell r="D19">
            <v>2.262</v>
          </cell>
          <cell r="E19">
            <v>2.254</v>
          </cell>
          <cell r="F19">
            <v>2.238</v>
          </cell>
          <cell r="G19">
            <v>2.202</v>
          </cell>
          <cell r="H19">
            <v>2.2210000000000001</v>
          </cell>
          <cell r="I19">
            <v>2.1539999999999999</v>
          </cell>
          <cell r="J19">
            <v>2.1579999999999999</v>
          </cell>
          <cell r="K19">
            <v>2.1309999999999998</v>
          </cell>
          <cell r="L19">
            <v>2.1709999999999998</v>
          </cell>
          <cell r="M19">
            <v>2.19</v>
          </cell>
          <cell r="N19">
            <v>2.448</v>
          </cell>
          <cell r="O19">
            <v>2.4009999999999998</v>
          </cell>
          <cell r="P19">
            <v>2.4449999999999998</v>
          </cell>
          <cell r="Q19">
            <v>2.4340000000000002</v>
          </cell>
        </row>
        <row r="20">
          <cell r="A20">
            <v>5.9999999999999982</v>
          </cell>
          <cell r="B20">
            <v>2.266</v>
          </cell>
          <cell r="C20">
            <v>2.242</v>
          </cell>
          <cell r="D20">
            <v>2.2610000000000001</v>
          </cell>
          <cell r="E20">
            <v>2.2559999999999998</v>
          </cell>
          <cell r="F20">
            <v>2.2370000000000001</v>
          </cell>
          <cell r="G20">
            <v>2.2069999999999999</v>
          </cell>
          <cell r="H20">
            <v>2.2250000000000001</v>
          </cell>
          <cell r="I20">
            <v>2.153</v>
          </cell>
          <cell r="J20">
            <v>2.16</v>
          </cell>
          <cell r="K20">
            <v>2.13</v>
          </cell>
          <cell r="L20">
            <v>2.1749999999999998</v>
          </cell>
          <cell r="M20">
            <v>2.1920000000000002</v>
          </cell>
          <cell r="N20">
            <v>2.4529999999999998</v>
          </cell>
          <cell r="O20">
            <v>2.4020000000000001</v>
          </cell>
          <cell r="P20">
            <v>2.4460000000000002</v>
          </cell>
          <cell r="Q20">
            <v>2.4380000000000002</v>
          </cell>
        </row>
        <row r="21">
          <cell r="A21">
            <v>6.3333333333333313</v>
          </cell>
          <cell r="B21">
            <v>2.2679999999999998</v>
          </cell>
          <cell r="C21">
            <v>2.242</v>
          </cell>
          <cell r="D21">
            <v>2.262</v>
          </cell>
          <cell r="E21">
            <v>2.258</v>
          </cell>
          <cell r="F21">
            <v>2.2400000000000002</v>
          </cell>
          <cell r="G21">
            <v>2.2069999999999999</v>
          </cell>
          <cell r="H21">
            <v>2.2269999999999999</v>
          </cell>
          <cell r="I21">
            <v>2.1539999999999999</v>
          </cell>
          <cell r="J21">
            <v>2.1640000000000001</v>
          </cell>
          <cell r="K21">
            <v>2.1309999999999998</v>
          </cell>
          <cell r="L21">
            <v>2.177</v>
          </cell>
          <cell r="M21">
            <v>2.1970000000000001</v>
          </cell>
          <cell r="N21">
            <v>2.456</v>
          </cell>
          <cell r="O21">
            <v>2.4039999999999999</v>
          </cell>
          <cell r="P21">
            <v>2.448</v>
          </cell>
          <cell r="Q21">
            <v>2.4369999999999998</v>
          </cell>
        </row>
        <row r="22">
          <cell r="A22">
            <v>6.6666666666666643</v>
          </cell>
          <cell r="B22">
            <v>2.2669999999999999</v>
          </cell>
          <cell r="C22">
            <v>2.242</v>
          </cell>
          <cell r="D22">
            <v>2.2589999999999999</v>
          </cell>
          <cell r="E22">
            <v>2.2589999999999999</v>
          </cell>
          <cell r="F22">
            <v>2.238</v>
          </cell>
          <cell r="G22">
            <v>2.2090000000000001</v>
          </cell>
          <cell r="H22">
            <v>2.2269999999999999</v>
          </cell>
          <cell r="I22">
            <v>2.1549999999999998</v>
          </cell>
          <cell r="J22">
            <v>2.1680000000000001</v>
          </cell>
          <cell r="K22">
            <v>2.1320000000000001</v>
          </cell>
          <cell r="L22">
            <v>2.1789999999999998</v>
          </cell>
          <cell r="M22">
            <v>2.2010000000000001</v>
          </cell>
          <cell r="N22">
            <v>2.4630000000000001</v>
          </cell>
          <cell r="O22">
            <v>2.4060000000000001</v>
          </cell>
          <cell r="P22">
            <v>2.4470000000000001</v>
          </cell>
          <cell r="Q22">
            <v>2.4409999999999998</v>
          </cell>
        </row>
        <row r="23">
          <cell r="A23">
            <v>6.9999999999999973</v>
          </cell>
          <cell r="B23">
            <v>2.2650000000000001</v>
          </cell>
          <cell r="C23">
            <v>2.242</v>
          </cell>
          <cell r="D23">
            <v>2.262</v>
          </cell>
          <cell r="E23">
            <v>2.2589999999999999</v>
          </cell>
          <cell r="F23">
            <v>2.238</v>
          </cell>
          <cell r="G23">
            <v>2.2109999999999999</v>
          </cell>
          <cell r="H23">
            <v>2.2309999999999999</v>
          </cell>
          <cell r="I23">
            <v>2.153</v>
          </cell>
          <cell r="J23">
            <v>2.1680000000000001</v>
          </cell>
          <cell r="K23">
            <v>2.1320000000000001</v>
          </cell>
          <cell r="L23">
            <v>2.1819999999999999</v>
          </cell>
          <cell r="M23">
            <v>2.202</v>
          </cell>
          <cell r="N23">
            <v>2.4649999999999999</v>
          </cell>
          <cell r="O23">
            <v>2.4060000000000001</v>
          </cell>
          <cell r="P23">
            <v>2.4510000000000001</v>
          </cell>
          <cell r="Q23">
            <v>2.4470000000000001</v>
          </cell>
        </row>
        <row r="24">
          <cell r="A24">
            <v>7.3333333333333304</v>
          </cell>
          <cell r="B24">
            <v>2.27</v>
          </cell>
          <cell r="C24">
            <v>2.246</v>
          </cell>
          <cell r="D24">
            <v>2.262</v>
          </cell>
          <cell r="E24">
            <v>2.262</v>
          </cell>
          <cell r="F24">
            <v>2.2400000000000002</v>
          </cell>
          <cell r="G24">
            <v>2.2120000000000002</v>
          </cell>
          <cell r="H24">
            <v>2.2320000000000002</v>
          </cell>
          <cell r="I24">
            <v>2.153</v>
          </cell>
          <cell r="J24">
            <v>2.169</v>
          </cell>
          <cell r="K24">
            <v>2.133</v>
          </cell>
          <cell r="L24">
            <v>2.1829999999999998</v>
          </cell>
          <cell r="M24">
            <v>2.206</v>
          </cell>
          <cell r="N24">
            <v>2.4700000000000002</v>
          </cell>
          <cell r="O24">
            <v>2.411</v>
          </cell>
          <cell r="P24">
            <v>2.456</v>
          </cell>
          <cell r="Q24">
            <v>2.4510000000000001</v>
          </cell>
        </row>
        <row r="25">
          <cell r="A25">
            <v>7.6666666666666634</v>
          </cell>
          <cell r="B25">
            <v>2.2709999999999999</v>
          </cell>
          <cell r="C25">
            <v>2.2450000000000001</v>
          </cell>
          <cell r="D25">
            <v>2.2610000000000001</v>
          </cell>
          <cell r="E25">
            <v>2.2629999999999999</v>
          </cell>
          <cell r="F25">
            <v>2.2440000000000002</v>
          </cell>
          <cell r="G25">
            <v>2.21</v>
          </cell>
          <cell r="H25">
            <v>2.234</v>
          </cell>
          <cell r="I25">
            <v>2.1509999999999998</v>
          </cell>
          <cell r="J25">
            <v>2.17</v>
          </cell>
          <cell r="K25">
            <v>2.1339999999999999</v>
          </cell>
          <cell r="L25">
            <v>2.1859999999999999</v>
          </cell>
          <cell r="M25">
            <v>2.206</v>
          </cell>
          <cell r="N25">
            <v>2.4750000000000001</v>
          </cell>
          <cell r="O25">
            <v>2.4119999999999999</v>
          </cell>
          <cell r="P25">
            <v>2.4540000000000002</v>
          </cell>
          <cell r="Q25">
            <v>2.4540000000000002</v>
          </cell>
        </row>
        <row r="26">
          <cell r="A26">
            <v>7.9999999999999964</v>
          </cell>
          <cell r="B26">
            <v>2.27</v>
          </cell>
          <cell r="C26">
            <v>2.2440000000000002</v>
          </cell>
          <cell r="D26">
            <v>2.2639999999999998</v>
          </cell>
          <cell r="E26">
            <v>2.262</v>
          </cell>
          <cell r="F26">
            <v>2.2400000000000002</v>
          </cell>
          <cell r="G26">
            <v>2.2130000000000001</v>
          </cell>
          <cell r="H26">
            <v>2.2349999999999999</v>
          </cell>
          <cell r="I26">
            <v>2.1549999999999998</v>
          </cell>
          <cell r="J26">
            <v>2.17</v>
          </cell>
          <cell r="K26">
            <v>2.1320000000000001</v>
          </cell>
          <cell r="L26">
            <v>2.1869999999999998</v>
          </cell>
          <cell r="M26">
            <v>2.2080000000000002</v>
          </cell>
          <cell r="N26">
            <v>2.4740000000000002</v>
          </cell>
          <cell r="O26">
            <v>2.4119999999999999</v>
          </cell>
          <cell r="P26">
            <v>2.4580000000000002</v>
          </cell>
          <cell r="Q26">
            <v>2.46</v>
          </cell>
        </row>
        <row r="27">
          <cell r="A27">
            <v>8.3333333333333304</v>
          </cell>
          <cell r="B27">
            <v>2.2690000000000001</v>
          </cell>
          <cell r="C27">
            <v>2.2450000000000001</v>
          </cell>
          <cell r="D27">
            <v>2.2650000000000001</v>
          </cell>
          <cell r="E27">
            <v>2.266</v>
          </cell>
          <cell r="F27">
            <v>2.2410000000000001</v>
          </cell>
          <cell r="G27">
            <v>2.2130000000000001</v>
          </cell>
          <cell r="H27">
            <v>2.2370000000000001</v>
          </cell>
          <cell r="I27">
            <v>2.1539999999999999</v>
          </cell>
          <cell r="J27">
            <v>2.173</v>
          </cell>
          <cell r="K27">
            <v>2.1349999999999998</v>
          </cell>
          <cell r="L27">
            <v>2.1890000000000001</v>
          </cell>
          <cell r="M27">
            <v>2.2109999999999999</v>
          </cell>
          <cell r="N27">
            <v>2.4769999999999999</v>
          </cell>
          <cell r="O27">
            <v>2.419</v>
          </cell>
          <cell r="P27">
            <v>2.468</v>
          </cell>
          <cell r="Q27">
            <v>2.464</v>
          </cell>
        </row>
        <row r="28">
          <cell r="A28">
            <v>8.6666666666666643</v>
          </cell>
          <cell r="B28">
            <v>2.27</v>
          </cell>
          <cell r="C28">
            <v>2.2440000000000002</v>
          </cell>
          <cell r="D28">
            <v>2.266</v>
          </cell>
          <cell r="E28">
            <v>2.2650000000000001</v>
          </cell>
          <cell r="F28">
            <v>2.2440000000000002</v>
          </cell>
          <cell r="G28">
            <v>2.2130000000000001</v>
          </cell>
          <cell r="H28">
            <v>2.2400000000000002</v>
          </cell>
          <cell r="I28">
            <v>2.1560000000000001</v>
          </cell>
          <cell r="J28">
            <v>2.173</v>
          </cell>
          <cell r="K28">
            <v>2.137</v>
          </cell>
          <cell r="L28">
            <v>2.1930000000000001</v>
          </cell>
          <cell r="M28">
            <v>2.2130000000000001</v>
          </cell>
          <cell r="N28">
            <v>2.4780000000000002</v>
          </cell>
          <cell r="O28">
            <v>2.4209999999999998</v>
          </cell>
          <cell r="P28">
            <v>2.4689999999999999</v>
          </cell>
          <cell r="Q28">
            <v>2.4660000000000002</v>
          </cell>
        </row>
        <row r="29">
          <cell r="A29">
            <v>8.9999999999999982</v>
          </cell>
          <cell r="B29">
            <v>2.2709999999999999</v>
          </cell>
          <cell r="C29">
            <v>2.2450000000000001</v>
          </cell>
          <cell r="D29">
            <v>2.266</v>
          </cell>
          <cell r="E29">
            <v>2.266</v>
          </cell>
          <cell r="F29">
            <v>2.2429999999999999</v>
          </cell>
          <cell r="G29">
            <v>2.2170000000000001</v>
          </cell>
          <cell r="H29">
            <v>2.2410000000000001</v>
          </cell>
          <cell r="I29">
            <v>2.1579999999999999</v>
          </cell>
          <cell r="J29">
            <v>2.1720000000000002</v>
          </cell>
          <cell r="K29">
            <v>2.1389999999999998</v>
          </cell>
          <cell r="L29">
            <v>2.1949999999999998</v>
          </cell>
          <cell r="M29">
            <v>2.2160000000000002</v>
          </cell>
          <cell r="N29">
            <v>2.48</v>
          </cell>
          <cell r="O29">
            <v>2.4239999999999999</v>
          </cell>
          <cell r="P29">
            <v>2.472</v>
          </cell>
          <cell r="Q29">
            <v>2.4689999999999999</v>
          </cell>
        </row>
        <row r="30">
          <cell r="A30">
            <v>9.3333333333333321</v>
          </cell>
          <cell r="B30">
            <v>2.2709999999999999</v>
          </cell>
          <cell r="C30">
            <v>2.2440000000000002</v>
          </cell>
          <cell r="D30">
            <v>2.2639999999999998</v>
          </cell>
          <cell r="E30">
            <v>2.266</v>
          </cell>
          <cell r="F30">
            <v>2.2450000000000001</v>
          </cell>
          <cell r="G30">
            <v>2.218</v>
          </cell>
          <cell r="H30">
            <v>2.2429999999999999</v>
          </cell>
          <cell r="I30">
            <v>2.16</v>
          </cell>
          <cell r="J30">
            <v>2.1760000000000002</v>
          </cell>
          <cell r="K30">
            <v>2.14</v>
          </cell>
          <cell r="L30">
            <v>2.194</v>
          </cell>
          <cell r="M30">
            <v>2.2160000000000002</v>
          </cell>
          <cell r="N30">
            <v>2.4830000000000001</v>
          </cell>
          <cell r="O30">
            <v>2.423</v>
          </cell>
          <cell r="P30">
            <v>2.4769999999999999</v>
          </cell>
          <cell r="Q30">
            <v>2.4700000000000002</v>
          </cell>
        </row>
        <row r="31">
          <cell r="A31">
            <v>9.6666666666666661</v>
          </cell>
          <cell r="B31">
            <v>2.2709999999999999</v>
          </cell>
          <cell r="C31">
            <v>2.2440000000000002</v>
          </cell>
          <cell r="D31">
            <v>2.2690000000000001</v>
          </cell>
          <cell r="E31">
            <v>2.2650000000000001</v>
          </cell>
          <cell r="F31">
            <v>2.246</v>
          </cell>
          <cell r="G31">
            <v>2.2170000000000001</v>
          </cell>
          <cell r="H31">
            <v>2.242</v>
          </cell>
          <cell r="I31">
            <v>2.161</v>
          </cell>
          <cell r="J31">
            <v>2.1749999999999998</v>
          </cell>
          <cell r="K31">
            <v>2.14</v>
          </cell>
          <cell r="L31">
            <v>2.1970000000000001</v>
          </cell>
          <cell r="M31">
            <v>2.218</v>
          </cell>
          <cell r="N31">
            <v>2.484</v>
          </cell>
          <cell r="O31">
            <v>2.4249999999999998</v>
          </cell>
          <cell r="P31">
            <v>2.476</v>
          </cell>
          <cell r="Q31">
            <v>2.4729999999999999</v>
          </cell>
        </row>
        <row r="32">
          <cell r="A32">
            <v>10</v>
          </cell>
          <cell r="B32">
            <v>2.2730000000000001</v>
          </cell>
          <cell r="C32">
            <v>2.2429999999999999</v>
          </cell>
          <cell r="D32">
            <v>2.2679999999999998</v>
          </cell>
          <cell r="E32">
            <v>2.2639999999999998</v>
          </cell>
          <cell r="F32">
            <v>2.2440000000000002</v>
          </cell>
          <cell r="G32">
            <v>2.2189999999999999</v>
          </cell>
          <cell r="H32">
            <v>2.2469999999999999</v>
          </cell>
          <cell r="I32">
            <v>2.161</v>
          </cell>
          <cell r="J32">
            <v>2.1760000000000002</v>
          </cell>
          <cell r="K32">
            <v>2.141</v>
          </cell>
          <cell r="L32">
            <v>2.1970000000000001</v>
          </cell>
          <cell r="M32">
            <v>2.2189999999999999</v>
          </cell>
          <cell r="N32">
            <v>2.4849999999999999</v>
          </cell>
          <cell r="O32">
            <v>2.431</v>
          </cell>
          <cell r="P32">
            <v>2.4769999999999999</v>
          </cell>
          <cell r="Q32">
            <v>2.4780000000000002</v>
          </cell>
        </row>
        <row r="33">
          <cell r="A33">
            <v>10.333333333333334</v>
          </cell>
          <cell r="B33">
            <v>2.274</v>
          </cell>
          <cell r="C33">
            <v>2.2450000000000001</v>
          </cell>
          <cell r="D33">
            <v>2.27</v>
          </cell>
          <cell r="E33">
            <v>2.262</v>
          </cell>
          <cell r="F33">
            <v>2.2410000000000001</v>
          </cell>
          <cell r="G33">
            <v>2.2170000000000001</v>
          </cell>
          <cell r="H33">
            <v>2.2480000000000002</v>
          </cell>
          <cell r="I33">
            <v>2.1640000000000001</v>
          </cell>
          <cell r="J33">
            <v>2.1789999999999998</v>
          </cell>
          <cell r="K33">
            <v>2.1440000000000001</v>
          </cell>
          <cell r="L33">
            <v>2.1989999999999998</v>
          </cell>
          <cell r="M33">
            <v>2.2210000000000001</v>
          </cell>
          <cell r="N33">
            <v>2.4900000000000002</v>
          </cell>
          <cell r="O33">
            <v>2.4340000000000002</v>
          </cell>
          <cell r="P33">
            <v>2.4820000000000002</v>
          </cell>
          <cell r="Q33">
            <v>2.48</v>
          </cell>
        </row>
        <row r="34">
          <cell r="A34">
            <v>10.666666666666668</v>
          </cell>
          <cell r="B34">
            <v>2.2719999999999998</v>
          </cell>
          <cell r="C34">
            <v>2.2480000000000002</v>
          </cell>
          <cell r="D34">
            <v>2.27</v>
          </cell>
          <cell r="E34">
            <v>2.2629999999999999</v>
          </cell>
          <cell r="F34">
            <v>2.2400000000000002</v>
          </cell>
          <cell r="G34">
            <v>2.2210000000000001</v>
          </cell>
          <cell r="H34">
            <v>2.2490000000000001</v>
          </cell>
          <cell r="I34">
            <v>2.1640000000000001</v>
          </cell>
          <cell r="J34">
            <v>2.1789999999999998</v>
          </cell>
          <cell r="K34">
            <v>2.1459999999999999</v>
          </cell>
          <cell r="L34">
            <v>2.202</v>
          </cell>
          <cell r="M34">
            <v>2.222</v>
          </cell>
          <cell r="N34">
            <v>2.4940000000000002</v>
          </cell>
          <cell r="O34">
            <v>2.4380000000000002</v>
          </cell>
          <cell r="P34">
            <v>2.4830000000000001</v>
          </cell>
          <cell r="Q34">
            <v>2.4849999999999999</v>
          </cell>
        </row>
        <row r="35">
          <cell r="A35">
            <v>11.000000000000002</v>
          </cell>
          <cell r="B35">
            <v>2.2719999999999998</v>
          </cell>
          <cell r="C35">
            <v>2.25</v>
          </cell>
          <cell r="D35">
            <v>2.2690000000000001</v>
          </cell>
          <cell r="E35">
            <v>2.2650000000000001</v>
          </cell>
          <cell r="F35">
            <v>2.242</v>
          </cell>
          <cell r="G35">
            <v>2.2240000000000002</v>
          </cell>
          <cell r="H35">
            <v>2.2509999999999999</v>
          </cell>
          <cell r="I35">
            <v>2.1669999999999998</v>
          </cell>
          <cell r="J35">
            <v>2.1789999999999998</v>
          </cell>
          <cell r="K35">
            <v>2.1480000000000001</v>
          </cell>
          <cell r="L35">
            <v>2.202</v>
          </cell>
          <cell r="M35">
            <v>2.2250000000000001</v>
          </cell>
          <cell r="N35">
            <v>2.4940000000000002</v>
          </cell>
          <cell r="O35">
            <v>2.44</v>
          </cell>
          <cell r="P35">
            <v>2.4870000000000001</v>
          </cell>
          <cell r="Q35">
            <v>2.4820000000000002</v>
          </cell>
        </row>
        <row r="36">
          <cell r="A36">
            <v>11.333333333333336</v>
          </cell>
          <cell r="B36">
            <v>2.2759999999999998</v>
          </cell>
          <cell r="C36">
            <v>2.2519999999999998</v>
          </cell>
          <cell r="D36">
            <v>2.2690000000000001</v>
          </cell>
          <cell r="E36">
            <v>2.266</v>
          </cell>
          <cell r="F36">
            <v>2.242</v>
          </cell>
          <cell r="G36">
            <v>2.2229999999999999</v>
          </cell>
          <cell r="H36">
            <v>2.2509999999999999</v>
          </cell>
          <cell r="I36">
            <v>2.173</v>
          </cell>
          <cell r="J36">
            <v>2.1829999999999998</v>
          </cell>
          <cell r="K36">
            <v>2.1509999999999998</v>
          </cell>
          <cell r="L36">
            <v>2.2040000000000002</v>
          </cell>
          <cell r="M36">
            <v>2.2269999999999999</v>
          </cell>
          <cell r="N36">
            <v>2.5009999999999999</v>
          </cell>
          <cell r="O36">
            <v>2.4449999999999998</v>
          </cell>
          <cell r="P36">
            <v>2.4820000000000002</v>
          </cell>
          <cell r="Q36">
            <v>2.4820000000000002</v>
          </cell>
        </row>
        <row r="37">
          <cell r="A37">
            <v>11.66666666666667</v>
          </cell>
          <cell r="B37">
            <v>2.2770000000000001</v>
          </cell>
          <cell r="C37">
            <v>2.2519999999999998</v>
          </cell>
          <cell r="D37">
            <v>2.2719999999999998</v>
          </cell>
          <cell r="E37">
            <v>2.266</v>
          </cell>
          <cell r="F37">
            <v>2.2440000000000002</v>
          </cell>
          <cell r="G37">
            <v>2.2240000000000002</v>
          </cell>
          <cell r="H37">
            <v>2.254</v>
          </cell>
          <cell r="I37">
            <v>2.17</v>
          </cell>
          <cell r="J37">
            <v>2.1829999999999998</v>
          </cell>
          <cell r="K37">
            <v>2.1520000000000001</v>
          </cell>
          <cell r="L37">
            <v>2.2040000000000002</v>
          </cell>
          <cell r="M37">
            <v>2.2290000000000001</v>
          </cell>
          <cell r="N37">
            <v>2.4990000000000001</v>
          </cell>
          <cell r="O37">
            <v>2.448</v>
          </cell>
          <cell r="P37">
            <v>2.4910000000000001</v>
          </cell>
          <cell r="Q37">
            <v>2.4860000000000002</v>
          </cell>
        </row>
        <row r="38">
          <cell r="A38">
            <v>12.000000000000004</v>
          </cell>
          <cell r="B38">
            <v>2.2759999999999998</v>
          </cell>
          <cell r="C38">
            <v>2.254</v>
          </cell>
          <cell r="D38">
            <v>2.2719999999999998</v>
          </cell>
          <cell r="E38">
            <v>2.266</v>
          </cell>
          <cell r="F38">
            <v>2.2480000000000002</v>
          </cell>
          <cell r="G38">
            <v>2.226</v>
          </cell>
          <cell r="H38">
            <v>2.2530000000000001</v>
          </cell>
          <cell r="I38">
            <v>2.173</v>
          </cell>
          <cell r="J38">
            <v>2.1840000000000002</v>
          </cell>
          <cell r="K38">
            <v>2.1539999999999999</v>
          </cell>
          <cell r="L38">
            <v>2.2040000000000002</v>
          </cell>
          <cell r="M38">
            <v>2.2290000000000001</v>
          </cell>
          <cell r="N38">
            <v>2.5019999999999998</v>
          </cell>
          <cell r="O38">
            <v>2.4550000000000001</v>
          </cell>
          <cell r="P38">
            <v>2.496</v>
          </cell>
          <cell r="Q38">
            <v>2.4900000000000002</v>
          </cell>
        </row>
        <row r="39">
          <cell r="A39">
            <v>12.333333333333337</v>
          </cell>
          <cell r="B39">
            <v>2.2759999999999998</v>
          </cell>
          <cell r="C39">
            <v>2.2570000000000001</v>
          </cell>
          <cell r="D39">
            <v>2.2690000000000001</v>
          </cell>
          <cell r="E39">
            <v>2.266</v>
          </cell>
          <cell r="F39">
            <v>2.25</v>
          </cell>
          <cell r="G39">
            <v>2.23</v>
          </cell>
          <cell r="H39">
            <v>2.254</v>
          </cell>
          <cell r="I39">
            <v>2.1739999999999999</v>
          </cell>
          <cell r="J39">
            <v>2.1869999999999998</v>
          </cell>
          <cell r="K39">
            <v>2.157</v>
          </cell>
          <cell r="L39">
            <v>2.206</v>
          </cell>
          <cell r="M39">
            <v>2.2330000000000001</v>
          </cell>
          <cell r="N39">
            <v>2.5030000000000001</v>
          </cell>
          <cell r="O39">
            <v>2.456</v>
          </cell>
          <cell r="P39">
            <v>2.4980000000000002</v>
          </cell>
          <cell r="Q39">
            <v>2.4929999999999999</v>
          </cell>
        </row>
        <row r="40">
          <cell r="A40">
            <v>12.666666666666671</v>
          </cell>
          <cell r="B40">
            <v>2.2749999999999999</v>
          </cell>
          <cell r="C40">
            <v>2.258</v>
          </cell>
          <cell r="D40">
            <v>2.2730000000000001</v>
          </cell>
          <cell r="E40">
            <v>2.2690000000000001</v>
          </cell>
          <cell r="F40">
            <v>2.2490000000000001</v>
          </cell>
          <cell r="G40">
            <v>2.23</v>
          </cell>
          <cell r="H40">
            <v>2.2549999999999999</v>
          </cell>
          <cell r="I40">
            <v>2.1760000000000002</v>
          </cell>
          <cell r="J40">
            <v>2.1850000000000001</v>
          </cell>
          <cell r="K40">
            <v>2.1589999999999998</v>
          </cell>
          <cell r="L40">
            <v>2.206</v>
          </cell>
          <cell r="M40">
            <v>2.234</v>
          </cell>
          <cell r="N40">
            <v>2.5110000000000001</v>
          </cell>
          <cell r="O40">
            <v>2.4550000000000001</v>
          </cell>
          <cell r="P40">
            <v>2.5</v>
          </cell>
          <cell r="Q40">
            <v>2.4980000000000002</v>
          </cell>
        </row>
        <row r="41">
          <cell r="A41">
            <v>13.000000000000005</v>
          </cell>
          <cell r="B41">
            <v>2.2770000000000001</v>
          </cell>
          <cell r="C41">
            <v>2.2570000000000001</v>
          </cell>
          <cell r="D41">
            <v>2.2730000000000001</v>
          </cell>
          <cell r="E41">
            <v>2.2690000000000001</v>
          </cell>
          <cell r="F41">
            <v>2.254</v>
          </cell>
          <cell r="G41">
            <v>2.2320000000000002</v>
          </cell>
          <cell r="H41">
            <v>2.2589999999999999</v>
          </cell>
          <cell r="I41">
            <v>2.1779999999999999</v>
          </cell>
          <cell r="J41">
            <v>2.19</v>
          </cell>
          <cell r="K41">
            <v>2.161</v>
          </cell>
          <cell r="L41">
            <v>2.2080000000000002</v>
          </cell>
          <cell r="M41">
            <v>2.2360000000000002</v>
          </cell>
          <cell r="N41">
            <v>2.5150000000000001</v>
          </cell>
          <cell r="O41">
            <v>2.4580000000000002</v>
          </cell>
          <cell r="P41">
            <v>2.504</v>
          </cell>
          <cell r="Q41">
            <v>2.4950000000000001</v>
          </cell>
        </row>
        <row r="42">
          <cell r="A42">
            <v>13.333333333333339</v>
          </cell>
          <cell r="B42">
            <v>2.278</v>
          </cell>
          <cell r="C42">
            <v>2.262</v>
          </cell>
          <cell r="D42">
            <v>2.274</v>
          </cell>
          <cell r="E42">
            <v>2.27</v>
          </cell>
          <cell r="F42">
            <v>2.2559999999999998</v>
          </cell>
          <cell r="G42">
            <v>2.234</v>
          </cell>
          <cell r="H42">
            <v>2.2589999999999999</v>
          </cell>
          <cell r="I42">
            <v>2.1800000000000002</v>
          </cell>
          <cell r="J42">
            <v>2.1909999999999998</v>
          </cell>
          <cell r="K42">
            <v>2.165</v>
          </cell>
          <cell r="L42">
            <v>2.2069999999999999</v>
          </cell>
          <cell r="M42">
            <v>2.2360000000000002</v>
          </cell>
          <cell r="N42">
            <v>2.5169999999999999</v>
          </cell>
          <cell r="O42">
            <v>2.4550000000000001</v>
          </cell>
          <cell r="P42">
            <v>2.5089999999999999</v>
          </cell>
          <cell r="Q42">
            <v>2.496</v>
          </cell>
        </row>
        <row r="43">
          <cell r="A43">
            <v>13.666666666666673</v>
          </cell>
          <cell r="B43">
            <v>2.2799999999999998</v>
          </cell>
          <cell r="C43">
            <v>2.2610000000000001</v>
          </cell>
          <cell r="D43">
            <v>2.2749999999999999</v>
          </cell>
          <cell r="E43">
            <v>2.2709999999999999</v>
          </cell>
          <cell r="F43">
            <v>2.2559999999999998</v>
          </cell>
          <cell r="G43">
            <v>2.2330000000000001</v>
          </cell>
          <cell r="H43">
            <v>2.2599999999999998</v>
          </cell>
          <cell r="I43">
            <v>2.181</v>
          </cell>
          <cell r="J43">
            <v>2.1920000000000002</v>
          </cell>
          <cell r="K43">
            <v>2.1659999999999999</v>
          </cell>
          <cell r="L43">
            <v>2.2080000000000002</v>
          </cell>
          <cell r="M43">
            <v>2.238</v>
          </cell>
          <cell r="N43">
            <v>2.5190000000000001</v>
          </cell>
          <cell r="O43">
            <v>2.4550000000000001</v>
          </cell>
          <cell r="P43">
            <v>2.5089999999999999</v>
          </cell>
          <cell r="Q43">
            <v>2.4969999999999999</v>
          </cell>
        </row>
        <row r="44">
          <cell r="A44">
            <v>14.000000000000007</v>
          </cell>
          <cell r="B44">
            <v>2.2799999999999998</v>
          </cell>
          <cell r="C44">
            <v>2.2650000000000001</v>
          </cell>
          <cell r="D44">
            <v>2.278</v>
          </cell>
          <cell r="E44">
            <v>2.2730000000000001</v>
          </cell>
          <cell r="F44">
            <v>2.2589999999999999</v>
          </cell>
          <cell r="G44">
            <v>2.238</v>
          </cell>
          <cell r="H44">
            <v>2.2629999999999999</v>
          </cell>
          <cell r="I44">
            <v>2.1789999999999998</v>
          </cell>
          <cell r="J44">
            <v>2.1930000000000001</v>
          </cell>
          <cell r="K44">
            <v>2.1659999999999999</v>
          </cell>
          <cell r="L44">
            <v>2.2080000000000002</v>
          </cell>
          <cell r="M44">
            <v>2.2389999999999999</v>
          </cell>
          <cell r="N44">
            <v>2.5249999999999999</v>
          </cell>
          <cell r="O44">
            <v>2.4590000000000001</v>
          </cell>
          <cell r="P44">
            <v>2.5179999999999998</v>
          </cell>
          <cell r="Q44">
            <v>2.5049999999999999</v>
          </cell>
        </row>
        <row r="45">
          <cell r="A45">
            <v>14.333333333333341</v>
          </cell>
          <cell r="B45">
            <v>2.2810000000000001</v>
          </cell>
          <cell r="C45">
            <v>2.2709999999999999</v>
          </cell>
          <cell r="D45">
            <v>2.2789999999999999</v>
          </cell>
          <cell r="E45">
            <v>2.274</v>
          </cell>
          <cell r="F45">
            <v>2.2599999999999998</v>
          </cell>
          <cell r="G45">
            <v>2.238</v>
          </cell>
          <cell r="H45">
            <v>2.2629999999999999</v>
          </cell>
          <cell r="I45">
            <v>2.181</v>
          </cell>
          <cell r="J45">
            <v>2.1949999999999998</v>
          </cell>
          <cell r="K45">
            <v>2.1659999999999999</v>
          </cell>
          <cell r="L45">
            <v>2.2090000000000001</v>
          </cell>
          <cell r="M45">
            <v>2.2389999999999999</v>
          </cell>
          <cell r="N45">
            <v>2.528</v>
          </cell>
          <cell r="O45">
            <v>2.46</v>
          </cell>
          <cell r="P45">
            <v>2.52</v>
          </cell>
          <cell r="Q45">
            <v>2.508</v>
          </cell>
        </row>
        <row r="46">
          <cell r="A46">
            <v>14.666666666666675</v>
          </cell>
          <cell r="B46">
            <v>2.282</v>
          </cell>
          <cell r="C46">
            <v>2.27</v>
          </cell>
          <cell r="D46">
            <v>2.278</v>
          </cell>
          <cell r="E46">
            <v>2.2730000000000001</v>
          </cell>
          <cell r="F46">
            <v>2.2629999999999999</v>
          </cell>
          <cell r="G46">
            <v>2.2360000000000002</v>
          </cell>
          <cell r="H46">
            <v>2.262</v>
          </cell>
          <cell r="I46">
            <v>2.1819999999999999</v>
          </cell>
          <cell r="J46">
            <v>2.1970000000000001</v>
          </cell>
          <cell r="K46">
            <v>2.17</v>
          </cell>
          <cell r="L46">
            <v>2.2090000000000001</v>
          </cell>
          <cell r="M46">
            <v>2.2400000000000002</v>
          </cell>
          <cell r="N46">
            <v>2.5339999999999998</v>
          </cell>
          <cell r="O46">
            <v>2.464</v>
          </cell>
          <cell r="P46">
            <v>2.52</v>
          </cell>
          <cell r="Q46">
            <v>2.5110000000000001</v>
          </cell>
        </row>
        <row r="47">
          <cell r="A47">
            <v>15.000000000000009</v>
          </cell>
          <cell r="B47">
            <v>2.2869999999999999</v>
          </cell>
          <cell r="C47">
            <v>2.274</v>
          </cell>
          <cell r="D47">
            <v>2.282</v>
          </cell>
          <cell r="E47">
            <v>2.274</v>
          </cell>
          <cell r="F47">
            <v>2.2650000000000001</v>
          </cell>
          <cell r="G47">
            <v>2.2360000000000002</v>
          </cell>
          <cell r="H47">
            <v>2.2639999999999998</v>
          </cell>
          <cell r="I47">
            <v>2.1819999999999999</v>
          </cell>
          <cell r="J47">
            <v>2.198</v>
          </cell>
          <cell r="K47">
            <v>2.1720000000000002</v>
          </cell>
          <cell r="L47">
            <v>2.2109999999999999</v>
          </cell>
          <cell r="M47">
            <v>2.2389999999999999</v>
          </cell>
          <cell r="N47">
            <v>2.536</v>
          </cell>
          <cell r="O47">
            <v>2.468</v>
          </cell>
          <cell r="P47">
            <v>2.5289999999999999</v>
          </cell>
          <cell r="Q47">
            <v>2.5129999999999999</v>
          </cell>
        </row>
        <row r="48">
          <cell r="A48">
            <v>15.333333333333343</v>
          </cell>
          <cell r="B48">
            <v>2.286</v>
          </cell>
          <cell r="C48">
            <v>2.278</v>
          </cell>
          <cell r="D48">
            <v>2.2799999999999998</v>
          </cell>
          <cell r="E48">
            <v>2.274</v>
          </cell>
          <cell r="F48">
            <v>2.2650000000000001</v>
          </cell>
          <cell r="G48">
            <v>2.2389999999999999</v>
          </cell>
          <cell r="H48">
            <v>2.2690000000000001</v>
          </cell>
          <cell r="I48">
            <v>2.1850000000000001</v>
          </cell>
          <cell r="J48">
            <v>2.1989999999999998</v>
          </cell>
          <cell r="K48">
            <v>2.1720000000000002</v>
          </cell>
          <cell r="L48">
            <v>2.2130000000000001</v>
          </cell>
          <cell r="M48">
            <v>2.2389999999999999</v>
          </cell>
          <cell r="N48">
            <v>2.5430000000000001</v>
          </cell>
          <cell r="O48">
            <v>2.468</v>
          </cell>
          <cell r="P48">
            <v>2.5339999999999998</v>
          </cell>
          <cell r="Q48">
            <v>2.512</v>
          </cell>
        </row>
        <row r="49">
          <cell r="A49">
            <v>15.666666666666677</v>
          </cell>
          <cell r="B49">
            <v>2.2879999999999998</v>
          </cell>
          <cell r="C49">
            <v>2.2789999999999999</v>
          </cell>
          <cell r="D49">
            <v>2.2839999999999998</v>
          </cell>
          <cell r="E49">
            <v>2.2749999999999999</v>
          </cell>
          <cell r="F49">
            <v>2.266</v>
          </cell>
          <cell r="G49">
            <v>2.2400000000000002</v>
          </cell>
          <cell r="H49">
            <v>2.27</v>
          </cell>
          <cell r="I49">
            <v>2.1859999999999999</v>
          </cell>
          <cell r="J49">
            <v>2.2000000000000002</v>
          </cell>
          <cell r="K49">
            <v>2.1749999999999998</v>
          </cell>
          <cell r="L49">
            <v>2.214</v>
          </cell>
          <cell r="M49">
            <v>2.2400000000000002</v>
          </cell>
          <cell r="N49">
            <v>2.5459999999999998</v>
          </cell>
          <cell r="O49">
            <v>2.4689999999999999</v>
          </cell>
          <cell r="P49">
            <v>2.5350000000000001</v>
          </cell>
          <cell r="Q49">
            <v>2.5179999999999998</v>
          </cell>
        </row>
        <row r="50">
          <cell r="A50">
            <v>16.000000000000011</v>
          </cell>
          <cell r="B50">
            <v>2.2879999999999998</v>
          </cell>
          <cell r="C50">
            <v>2.2799999999999998</v>
          </cell>
          <cell r="D50">
            <v>2.2839999999999998</v>
          </cell>
          <cell r="E50">
            <v>2.2759999999999998</v>
          </cell>
          <cell r="F50">
            <v>2.2679999999999998</v>
          </cell>
          <cell r="G50">
            <v>2.2429999999999999</v>
          </cell>
          <cell r="H50">
            <v>2.27</v>
          </cell>
          <cell r="I50">
            <v>2.1859999999999999</v>
          </cell>
          <cell r="J50">
            <v>2.2010000000000001</v>
          </cell>
          <cell r="K50">
            <v>2.177</v>
          </cell>
          <cell r="L50">
            <v>2.2120000000000002</v>
          </cell>
          <cell r="M50">
            <v>2.2410000000000001</v>
          </cell>
          <cell r="N50">
            <v>2.5470000000000002</v>
          </cell>
          <cell r="O50">
            <v>2.4670000000000001</v>
          </cell>
          <cell r="P50">
            <v>2.5339999999999998</v>
          </cell>
          <cell r="Q50">
            <v>2.5179999999999998</v>
          </cell>
        </row>
        <row r="51">
          <cell r="A51">
            <v>16.333333333333343</v>
          </cell>
          <cell r="B51">
            <v>2.2890000000000001</v>
          </cell>
          <cell r="C51">
            <v>2.2829999999999999</v>
          </cell>
          <cell r="D51">
            <v>2.2869999999999999</v>
          </cell>
          <cell r="E51">
            <v>2.2749999999999999</v>
          </cell>
          <cell r="F51">
            <v>2.2690000000000001</v>
          </cell>
          <cell r="G51">
            <v>2.2400000000000002</v>
          </cell>
          <cell r="H51">
            <v>2.2709999999999999</v>
          </cell>
          <cell r="I51">
            <v>2.1880000000000002</v>
          </cell>
          <cell r="J51">
            <v>2.202</v>
          </cell>
          <cell r="K51">
            <v>2.1779999999999999</v>
          </cell>
          <cell r="L51">
            <v>2.2120000000000002</v>
          </cell>
          <cell r="M51">
            <v>2.2440000000000002</v>
          </cell>
          <cell r="N51">
            <v>2.5489999999999999</v>
          </cell>
          <cell r="O51">
            <v>2.4700000000000002</v>
          </cell>
          <cell r="P51">
            <v>2.5350000000000001</v>
          </cell>
          <cell r="Q51">
            <v>2.5190000000000001</v>
          </cell>
        </row>
        <row r="52">
          <cell r="A52">
            <v>16.666666666666675</v>
          </cell>
          <cell r="B52">
            <v>2.2879999999999998</v>
          </cell>
          <cell r="C52">
            <v>2.2799999999999998</v>
          </cell>
          <cell r="D52">
            <v>2.2829999999999999</v>
          </cell>
          <cell r="E52">
            <v>2.2789999999999999</v>
          </cell>
          <cell r="F52">
            <v>2.2690000000000001</v>
          </cell>
          <cell r="G52">
            <v>2.2400000000000002</v>
          </cell>
          <cell r="H52">
            <v>2.2719999999999998</v>
          </cell>
          <cell r="I52">
            <v>2.1880000000000002</v>
          </cell>
          <cell r="J52">
            <v>2.202</v>
          </cell>
          <cell r="K52">
            <v>2.1800000000000002</v>
          </cell>
          <cell r="L52">
            <v>2.214</v>
          </cell>
          <cell r="M52">
            <v>2.246</v>
          </cell>
          <cell r="N52">
            <v>2.552</v>
          </cell>
          <cell r="O52">
            <v>2.4710000000000001</v>
          </cell>
          <cell r="P52">
            <v>2.54</v>
          </cell>
          <cell r="Q52">
            <v>2.5230000000000001</v>
          </cell>
        </row>
        <row r="53">
          <cell r="A53">
            <v>17.000000000000007</v>
          </cell>
          <cell r="B53">
            <v>2.2909999999999999</v>
          </cell>
          <cell r="C53">
            <v>2.2839999999999998</v>
          </cell>
          <cell r="D53">
            <v>2.2839999999999998</v>
          </cell>
          <cell r="E53">
            <v>2.2810000000000001</v>
          </cell>
          <cell r="F53">
            <v>2.2709999999999999</v>
          </cell>
          <cell r="G53">
            <v>2.242</v>
          </cell>
          <cell r="H53">
            <v>2.274</v>
          </cell>
          <cell r="I53">
            <v>2.1920000000000002</v>
          </cell>
          <cell r="J53">
            <v>2.2029999999999998</v>
          </cell>
          <cell r="K53">
            <v>2.1819999999999999</v>
          </cell>
          <cell r="L53">
            <v>2.214</v>
          </cell>
          <cell r="M53">
            <v>2.246</v>
          </cell>
          <cell r="N53">
            <v>2.5590000000000002</v>
          </cell>
          <cell r="O53">
            <v>2.4740000000000002</v>
          </cell>
          <cell r="P53">
            <v>2.5409999999999999</v>
          </cell>
          <cell r="Q53">
            <v>2.5219999999999998</v>
          </cell>
        </row>
        <row r="54">
          <cell r="A54">
            <v>17.333333333333339</v>
          </cell>
          <cell r="B54">
            <v>2.2890000000000001</v>
          </cell>
          <cell r="C54">
            <v>2.2839999999999998</v>
          </cell>
          <cell r="D54">
            <v>2.2850000000000001</v>
          </cell>
          <cell r="E54">
            <v>2.2810000000000001</v>
          </cell>
          <cell r="F54">
            <v>2.27</v>
          </cell>
          <cell r="G54">
            <v>2.242</v>
          </cell>
          <cell r="H54">
            <v>2.2759999999999998</v>
          </cell>
          <cell r="I54">
            <v>2.1920000000000002</v>
          </cell>
          <cell r="J54">
            <v>2.2029999999999998</v>
          </cell>
          <cell r="K54">
            <v>2.1829999999999998</v>
          </cell>
          <cell r="L54">
            <v>2.2149999999999999</v>
          </cell>
          <cell r="M54">
            <v>2.2509999999999999</v>
          </cell>
          <cell r="N54">
            <v>2.5579999999999998</v>
          </cell>
          <cell r="O54">
            <v>2.4769999999999999</v>
          </cell>
          <cell r="P54">
            <v>2.5459999999999998</v>
          </cell>
          <cell r="Q54">
            <v>2.5230000000000001</v>
          </cell>
        </row>
        <row r="55">
          <cell r="A55">
            <v>17.666666666666671</v>
          </cell>
          <cell r="B55">
            <v>2.29</v>
          </cell>
          <cell r="C55">
            <v>2.286</v>
          </cell>
          <cell r="D55">
            <v>2.2839999999999998</v>
          </cell>
          <cell r="E55">
            <v>2.286</v>
          </cell>
          <cell r="F55">
            <v>2.2730000000000001</v>
          </cell>
          <cell r="G55">
            <v>2.2400000000000002</v>
          </cell>
          <cell r="H55">
            <v>2.2749999999999999</v>
          </cell>
          <cell r="I55">
            <v>2.1930000000000001</v>
          </cell>
          <cell r="J55">
            <v>2.2050000000000001</v>
          </cell>
          <cell r="K55">
            <v>2.1829999999999998</v>
          </cell>
          <cell r="L55">
            <v>2.2149999999999999</v>
          </cell>
          <cell r="M55">
            <v>2.254</v>
          </cell>
          <cell r="N55">
            <v>2.56</v>
          </cell>
          <cell r="O55">
            <v>2.476</v>
          </cell>
          <cell r="P55">
            <v>2.5470000000000002</v>
          </cell>
          <cell r="Q55">
            <v>2.5230000000000001</v>
          </cell>
        </row>
        <row r="56">
          <cell r="A56">
            <v>18.000000000000004</v>
          </cell>
          <cell r="B56">
            <v>2.2909999999999999</v>
          </cell>
          <cell r="C56">
            <v>2.2890000000000001</v>
          </cell>
          <cell r="D56">
            <v>2.2890000000000001</v>
          </cell>
          <cell r="E56">
            <v>2.282</v>
          </cell>
          <cell r="F56">
            <v>2.274</v>
          </cell>
          <cell r="G56">
            <v>2.2410000000000001</v>
          </cell>
          <cell r="H56">
            <v>2.2770000000000001</v>
          </cell>
          <cell r="I56">
            <v>2.1960000000000002</v>
          </cell>
          <cell r="J56">
            <v>2.2090000000000001</v>
          </cell>
          <cell r="K56">
            <v>2.1850000000000001</v>
          </cell>
          <cell r="L56">
            <v>2.2149999999999999</v>
          </cell>
          <cell r="M56">
            <v>2.254</v>
          </cell>
          <cell r="N56">
            <v>2.5659999999999998</v>
          </cell>
          <cell r="O56">
            <v>2.4750000000000001</v>
          </cell>
          <cell r="P56">
            <v>2.548</v>
          </cell>
          <cell r="Q56">
            <v>2.5299999999999998</v>
          </cell>
        </row>
        <row r="57">
          <cell r="A57">
            <v>18.333333333333336</v>
          </cell>
          <cell r="B57">
            <v>2.2890000000000001</v>
          </cell>
          <cell r="C57">
            <v>2.2869999999999999</v>
          </cell>
          <cell r="D57">
            <v>2.286</v>
          </cell>
          <cell r="E57">
            <v>2.286</v>
          </cell>
          <cell r="F57">
            <v>2.2730000000000001</v>
          </cell>
          <cell r="G57">
            <v>2.242</v>
          </cell>
          <cell r="H57">
            <v>2.2770000000000001</v>
          </cell>
          <cell r="I57">
            <v>2.1949999999999998</v>
          </cell>
          <cell r="J57">
            <v>2.2080000000000002</v>
          </cell>
          <cell r="K57">
            <v>2.1859999999999999</v>
          </cell>
          <cell r="L57">
            <v>2.2149999999999999</v>
          </cell>
          <cell r="M57">
            <v>2.254</v>
          </cell>
          <cell r="N57">
            <v>2.5659999999999998</v>
          </cell>
          <cell r="O57">
            <v>2.4790000000000001</v>
          </cell>
          <cell r="P57">
            <v>2.5449999999999999</v>
          </cell>
          <cell r="Q57">
            <v>2.5259999999999998</v>
          </cell>
        </row>
        <row r="58">
          <cell r="A58">
            <v>18.666666666666668</v>
          </cell>
          <cell r="B58">
            <v>2.2890000000000001</v>
          </cell>
          <cell r="C58">
            <v>2.2879999999999998</v>
          </cell>
          <cell r="D58">
            <v>2.2879999999999998</v>
          </cell>
          <cell r="E58">
            <v>2.2869999999999999</v>
          </cell>
          <cell r="F58">
            <v>2.2709999999999999</v>
          </cell>
          <cell r="G58">
            <v>2.2429999999999999</v>
          </cell>
          <cell r="H58">
            <v>2.2789999999999999</v>
          </cell>
          <cell r="I58">
            <v>2.1970000000000001</v>
          </cell>
          <cell r="J58">
            <v>2.2090000000000001</v>
          </cell>
          <cell r="K58">
            <v>2.1869999999999998</v>
          </cell>
          <cell r="L58">
            <v>2.2170000000000001</v>
          </cell>
          <cell r="M58">
            <v>2.2559999999999998</v>
          </cell>
          <cell r="N58">
            <v>2.573</v>
          </cell>
          <cell r="O58">
            <v>2.476</v>
          </cell>
          <cell r="P58">
            <v>2.5470000000000002</v>
          </cell>
          <cell r="Q58">
            <v>2.5270000000000001</v>
          </cell>
        </row>
        <row r="59">
          <cell r="A59">
            <v>19</v>
          </cell>
          <cell r="B59">
            <v>2.29</v>
          </cell>
          <cell r="C59">
            <v>2.2890000000000001</v>
          </cell>
          <cell r="D59">
            <v>2.2890000000000001</v>
          </cell>
          <cell r="E59">
            <v>2.2879999999999998</v>
          </cell>
          <cell r="F59">
            <v>2.27</v>
          </cell>
          <cell r="G59">
            <v>2.2410000000000001</v>
          </cell>
          <cell r="H59">
            <v>2.2789999999999999</v>
          </cell>
          <cell r="I59">
            <v>2.1989999999999998</v>
          </cell>
          <cell r="J59">
            <v>2.2090000000000001</v>
          </cell>
          <cell r="K59">
            <v>2.1880000000000002</v>
          </cell>
          <cell r="L59">
            <v>2.218</v>
          </cell>
          <cell r="M59">
            <v>2.2570000000000001</v>
          </cell>
          <cell r="N59">
            <v>2.5750000000000002</v>
          </cell>
          <cell r="O59">
            <v>2.4809999999999999</v>
          </cell>
          <cell r="P59">
            <v>2.5470000000000002</v>
          </cell>
          <cell r="Q59">
            <v>2.528</v>
          </cell>
        </row>
        <row r="60">
          <cell r="A60">
            <v>19.333333333333332</v>
          </cell>
          <cell r="B60">
            <v>2.2879999999999998</v>
          </cell>
          <cell r="C60">
            <v>2.29</v>
          </cell>
          <cell r="D60">
            <v>2.2869999999999999</v>
          </cell>
          <cell r="E60">
            <v>2.2890000000000001</v>
          </cell>
          <cell r="F60">
            <v>2.2749999999999999</v>
          </cell>
          <cell r="G60">
            <v>2.2389999999999999</v>
          </cell>
          <cell r="H60">
            <v>2.2789999999999999</v>
          </cell>
          <cell r="I60">
            <v>2.202</v>
          </cell>
          <cell r="J60">
            <v>2.2090000000000001</v>
          </cell>
          <cell r="K60">
            <v>2.1890000000000001</v>
          </cell>
          <cell r="L60">
            <v>2.218</v>
          </cell>
          <cell r="M60">
            <v>2.2570000000000001</v>
          </cell>
          <cell r="N60">
            <v>2.5750000000000002</v>
          </cell>
          <cell r="O60">
            <v>2.4820000000000002</v>
          </cell>
          <cell r="P60">
            <v>2.544</v>
          </cell>
          <cell r="Q60">
            <v>2.5329999999999999</v>
          </cell>
        </row>
        <row r="61">
          <cell r="A61">
            <v>19.666666666666664</v>
          </cell>
          <cell r="B61">
            <v>2.2879999999999998</v>
          </cell>
          <cell r="C61">
            <v>2.2930000000000001</v>
          </cell>
          <cell r="D61">
            <v>2.286</v>
          </cell>
          <cell r="E61">
            <v>2.2930000000000001</v>
          </cell>
          <cell r="F61">
            <v>2.2749999999999999</v>
          </cell>
          <cell r="G61">
            <v>2.238</v>
          </cell>
          <cell r="H61">
            <v>2.278</v>
          </cell>
          <cell r="I61">
            <v>2.2000000000000002</v>
          </cell>
          <cell r="J61">
            <v>2.2080000000000002</v>
          </cell>
          <cell r="K61">
            <v>2.1869999999999998</v>
          </cell>
          <cell r="L61">
            <v>2.2189999999999999</v>
          </cell>
          <cell r="M61">
            <v>2.2589999999999999</v>
          </cell>
          <cell r="N61">
            <v>2.5760000000000001</v>
          </cell>
          <cell r="O61">
            <v>2.4870000000000001</v>
          </cell>
          <cell r="P61">
            <v>2.5470000000000002</v>
          </cell>
          <cell r="Q61">
            <v>2.5369999999999999</v>
          </cell>
        </row>
        <row r="62">
          <cell r="A62">
            <v>19.999999999999996</v>
          </cell>
          <cell r="B62">
            <v>2.2890000000000001</v>
          </cell>
          <cell r="C62">
            <v>2.2919999999999998</v>
          </cell>
          <cell r="D62">
            <v>2.2869999999999999</v>
          </cell>
          <cell r="E62">
            <v>2.29</v>
          </cell>
          <cell r="F62">
            <v>2.2770000000000001</v>
          </cell>
          <cell r="G62">
            <v>2.2370000000000001</v>
          </cell>
          <cell r="H62">
            <v>2.2789999999999999</v>
          </cell>
          <cell r="I62">
            <v>2.202</v>
          </cell>
          <cell r="J62">
            <v>2.2109999999999999</v>
          </cell>
          <cell r="K62">
            <v>2.1890000000000001</v>
          </cell>
          <cell r="L62">
            <v>2.2189999999999999</v>
          </cell>
          <cell r="M62">
            <v>2.2589999999999999</v>
          </cell>
          <cell r="N62">
            <v>2.5739999999999998</v>
          </cell>
          <cell r="O62">
            <v>2.4870000000000001</v>
          </cell>
          <cell r="P62">
            <v>2.5470000000000002</v>
          </cell>
          <cell r="Q62">
            <v>2.5329999999999999</v>
          </cell>
        </row>
        <row r="63">
          <cell r="A63">
            <v>20.333333333333329</v>
          </cell>
          <cell r="B63">
            <v>2.29</v>
          </cell>
          <cell r="C63">
            <v>2.2930000000000001</v>
          </cell>
          <cell r="D63">
            <v>2.2879999999999998</v>
          </cell>
          <cell r="E63">
            <v>2.2930000000000001</v>
          </cell>
          <cell r="F63">
            <v>2.2759999999999998</v>
          </cell>
          <cell r="G63">
            <v>2.238</v>
          </cell>
          <cell r="H63">
            <v>2.282</v>
          </cell>
          <cell r="I63">
            <v>2.206</v>
          </cell>
          <cell r="J63">
            <v>2.21</v>
          </cell>
          <cell r="K63">
            <v>2.1880000000000002</v>
          </cell>
          <cell r="L63">
            <v>2.2200000000000002</v>
          </cell>
          <cell r="M63">
            <v>2.262</v>
          </cell>
          <cell r="N63">
            <v>2.5750000000000002</v>
          </cell>
          <cell r="O63">
            <v>2.492</v>
          </cell>
          <cell r="P63">
            <v>2.5470000000000002</v>
          </cell>
          <cell r="Q63">
            <v>2.5369999999999999</v>
          </cell>
        </row>
        <row r="64">
          <cell r="A64">
            <v>20.666666666666661</v>
          </cell>
          <cell r="B64">
            <v>2.2909999999999999</v>
          </cell>
          <cell r="C64">
            <v>2.2949999999999999</v>
          </cell>
          <cell r="D64">
            <v>2.286</v>
          </cell>
          <cell r="E64">
            <v>2.2909999999999999</v>
          </cell>
          <cell r="F64">
            <v>2.278</v>
          </cell>
          <cell r="G64">
            <v>2.238</v>
          </cell>
          <cell r="H64">
            <v>2.282</v>
          </cell>
          <cell r="I64">
            <v>2.2050000000000001</v>
          </cell>
          <cell r="J64">
            <v>2.21</v>
          </cell>
          <cell r="K64">
            <v>2.1890000000000001</v>
          </cell>
          <cell r="L64">
            <v>2.2189999999999999</v>
          </cell>
          <cell r="M64">
            <v>2.262</v>
          </cell>
          <cell r="N64">
            <v>2.58</v>
          </cell>
          <cell r="O64">
            <v>2.492</v>
          </cell>
          <cell r="P64">
            <v>2.5489999999999999</v>
          </cell>
          <cell r="Q64">
            <v>2.5379999999999998</v>
          </cell>
        </row>
        <row r="65">
          <cell r="A65">
            <v>20.999999999999993</v>
          </cell>
          <cell r="B65">
            <v>2.2909999999999999</v>
          </cell>
          <cell r="C65">
            <v>2.294</v>
          </cell>
          <cell r="D65">
            <v>2.2869999999999999</v>
          </cell>
          <cell r="E65">
            <v>2.2930000000000001</v>
          </cell>
          <cell r="F65">
            <v>2.278</v>
          </cell>
          <cell r="G65">
            <v>2.2389999999999999</v>
          </cell>
          <cell r="H65">
            <v>2.2799999999999998</v>
          </cell>
          <cell r="I65">
            <v>2.206</v>
          </cell>
          <cell r="J65">
            <v>2.21</v>
          </cell>
          <cell r="K65">
            <v>2.1909999999999998</v>
          </cell>
          <cell r="L65">
            <v>2.2189999999999999</v>
          </cell>
          <cell r="M65">
            <v>2.2639999999999998</v>
          </cell>
          <cell r="N65">
            <v>2.5840000000000001</v>
          </cell>
          <cell r="O65">
            <v>2.4929999999999999</v>
          </cell>
          <cell r="P65">
            <v>2.5510000000000002</v>
          </cell>
          <cell r="Q65">
            <v>2.5409999999999999</v>
          </cell>
        </row>
        <row r="66">
          <cell r="A66">
            <v>21.333333333333325</v>
          </cell>
          <cell r="B66">
            <v>2.294</v>
          </cell>
          <cell r="C66">
            <v>2.2930000000000001</v>
          </cell>
          <cell r="D66">
            <v>2.2890000000000001</v>
          </cell>
          <cell r="E66">
            <v>2.2919999999999998</v>
          </cell>
          <cell r="F66">
            <v>2.278</v>
          </cell>
          <cell r="G66">
            <v>2.238</v>
          </cell>
          <cell r="H66">
            <v>2.2810000000000001</v>
          </cell>
          <cell r="I66">
            <v>2.2090000000000001</v>
          </cell>
          <cell r="J66">
            <v>2.2120000000000002</v>
          </cell>
          <cell r="K66">
            <v>2.1909999999999998</v>
          </cell>
          <cell r="L66">
            <v>2.2229999999999999</v>
          </cell>
          <cell r="M66">
            <v>2.2669999999999999</v>
          </cell>
          <cell r="N66">
            <v>2.585</v>
          </cell>
          <cell r="O66">
            <v>2.5030000000000001</v>
          </cell>
          <cell r="P66">
            <v>2.5499999999999998</v>
          </cell>
          <cell r="Q66">
            <v>2.5459999999999998</v>
          </cell>
        </row>
        <row r="67">
          <cell r="A67">
            <v>21.666666666666657</v>
          </cell>
          <cell r="B67">
            <v>2.2930000000000001</v>
          </cell>
          <cell r="C67">
            <v>2.294</v>
          </cell>
          <cell r="D67">
            <v>2.29</v>
          </cell>
          <cell r="E67">
            <v>2.2919999999999998</v>
          </cell>
          <cell r="F67">
            <v>2.2799999999999998</v>
          </cell>
          <cell r="G67">
            <v>2.238</v>
          </cell>
          <cell r="H67">
            <v>2.2810000000000001</v>
          </cell>
          <cell r="I67">
            <v>2.21</v>
          </cell>
          <cell r="J67">
            <v>2.2109999999999999</v>
          </cell>
          <cell r="K67">
            <v>2.194</v>
          </cell>
          <cell r="L67">
            <v>2.222</v>
          </cell>
          <cell r="M67">
            <v>2.2650000000000001</v>
          </cell>
          <cell r="N67">
            <v>2.585</v>
          </cell>
          <cell r="O67">
            <v>2.5049999999999999</v>
          </cell>
          <cell r="P67">
            <v>2.5569999999999999</v>
          </cell>
          <cell r="Q67">
            <v>2.5459999999999998</v>
          </cell>
        </row>
        <row r="68">
          <cell r="A68">
            <v>21.999999999999989</v>
          </cell>
          <cell r="B68">
            <v>2.2970000000000002</v>
          </cell>
          <cell r="C68">
            <v>2.2970000000000002</v>
          </cell>
          <cell r="D68">
            <v>2.2869999999999999</v>
          </cell>
          <cell r="E68">
            <v>2.2919999999999998</v>
          </cell>
          <cell r="F68">
            <v>2.2810000000000001</v>
          </cell>
          <cell r="G68">
            <v>2.2389999999999999</v>
          </cell>
          <cell r="H68">
            <v>2.2799999999999998</v>
          </cell>
          <cell r="I68">
            <v>2.2120000000000002</v>
          </cell>
          <cell r="J68">
            <v>2.21</v>
          </cell>
          <cell r="K68">
            <v>2.1920000000000002</v>
          </cell>
          <cell r="L68">
            <v>2.2210000000000001</v>
          </cell>
          <cell r="M68">
            <v>2.2679999999999998</v>
          </cell>
          <cell r="N68">
            <v>2.5840000000000001</v>
          </cell>
          <cell r="O68">
            <v>2.5030000000000001</v>
          </cell>
          <cell r="P68">
            <v>2.5590000000000002</v>
          </cell>
          <cell r="Q68">
            <v>2.5459999999999998</v>
          </cell>
        </row>
        <row r="69">
          <cell r="A69">
            <v>22.333333333333321</v>
          </cell>
          <cell r="B69">
            <v>2.298</v>
          </cell>
          <cell r="C69">
            <v>2.294</v>
          </cell>
          <cell r="D69">
            <v>2.29</v>
          </cell>
          <cell r="E69">
            <v>2.2949999999999999</v>
          </cell>
          <cell r="F69">
            <v>2.282</v>
          </cell>
          <cell r="G69">
            <v>2.238</v>
          </cell>
          <cell r="H69">
            <v>2.2799999999999998</v>
          </cell>
          <cell r="I69">
            <v>2.2130000000000001</v>
          </cell>
          <cell r="J69">
            <v>2.2130000000000001</v>
          </cell>
          <cell r="K69">
            <v>2.1909999999999998</v>
          </cell>
          <cell r="L69">
            <v>2.2210000000000001</v>
          </cell>
          <cell r="M69">
            <v>2.27</v>
          </cell>
          <cell r="N69">
            <v>2.589</v>
          </cell>
          <cell r="O69">
            <v>2.5059999999999998</v>
          </cell>
          <cell r="P69">
            <v>2.56</v>
          </cell>
          <cell r="Q69">
            <v>2.5470000000000002</v>
          </cell>
        </row>
        <row r="70">
          <cell r="A70">
            <v>22.666666666666654</v>
          </cell>
          <cell r="B70">
            <v>2.3010000000000002</v>
          </cell>
          <cell r="C70">
            <v>2.294</v>
          </cell>
          <cell r="D70">
            <v>2.29</v>
          </cell>
          <cell r="E70">
            <v>2.294</v>
          </cell>
          <cell r="F70">
            <v>2.2799999999999998</v>
          </cell>
          <cell r="G70">
            <v>2.2370000000000001</v>
          </cell>
          <cell r="H70">
            <v>2.2799999999999998</v>
          </cell>
          <cell r="I70">
            <v>2.2160000000000002</v>
          </cell>
          <cell r="J70">
            <v>2.2130000000000001</v>
          </cell>
          <cell r="K70">
            <v>2.1909999999999998</v>
          </cell>
          <cell r="L70">
            <v>2.222</v>
          </cell>
          <cell r="M70">
            <v>2.2669999999999999</v>
          </cell>
          <cell r="N70">
            <v>2.5880000000000001</v>
          </cell>
          <cell r="O70">
            <v>2.508</v>
          </cell>
          <cell r="P70">
            <v>2.5640000000000001</v>
          </cell>
          <cell r="Q70">
            <v>2.5510000000000002</v>
          </cell>
        </row>
        <row r="71">
          <cell r="A71">
            <v>22.999999999999986</v>
          </cell>
          <cell r="B71">
            <v>2.3039999999999998</v>
          </cell>
          <cell r="C71">
            <v>2.2970000000000002</v>
          </cell>
          <cell r="D71">
            <v>2.29</v>
          </cell>
          <cell r="E71">
            <v>2.2959999999999998</v>
          </cell>
          <cell r="F71">
            <v>2.282</v>
          </cell>
          <cell r="G71">
            <v>2.2389999999999999</v>
          </cell>
          <cell r="H71">
            <v>2.2810000000000001</v>
          </cell>
          <cell r="I71">
            <v>2.2149999999999999</v>
          </cell>
          <cell r="J71">
            <v>2.2149999999999999</v>
          </cell>
          <cell r="K71">
            <v>2.1909999999999998</v>
          </cell>
          <cell r="L71">
            <v>2.222</v>
          </cell>
          <cell r="M71">
            <v>2.2690000000000001</v>
          </cell>
          <cell r="N71">
            <v>2.5910000000000002</v>
          </cell>
          <cell r="O71">
            <v>2.5070000000000001</v>
          </cell>
          <cell r="P71">
            <v>2.5670000000000002</v>
          </cell>
          <cell r="Q71">
            <v>2.5510000000000002</v>
          </cell>
        </row>
        <row r="72">
          <cell r="A72">
            <v>23.333333333333318</v>
          </cell>
          <cell r="B72">
            <v>2.3069999999999999</v>
          </cell>
          <cell r="C72">
            <v>2.298</v>
          </cell>
          <cell r="D72">
            <v>2.29</v>
          </cell>
          <cell r="E72">
            <v>2.2959999999999998</v>
          </cell>
          <cell r="F72">
            <v>2.282</v>
          </cell>
          <cell r="G72">
            <v>2.2370000000000001</v>
          </cell>
          <cell r="H72">
            <v>2.282</v>
          </cell>
          <cell r="I72">
            <v>2.2170000000000001</v>
          </cell>
          <cell r="J72">
            <v>2.214</v>
          </cell>
          <cell r="K72">
            <v>2.1890000000000001</v>
          </cell>
          <cell r="L72">
            <v>2.222</v>
          </cell>
          <cell r="M72">
            <v>2.2690000000000001</v>
          </cell>
          <cell r="N72">
            <v>2.5920000000000001</v>
          </cell>
          <cell r="O72">
            <v>2.5110000000000001</v>
          </cell>
          <cell r="P72">
            <v>2.5710000000000002</v>
          </cell>
          <cell r="Q72">
            <v>2.5550000000000002</v>
          </cell>
        </row>
        <row r="73">
          <cell r="A73">
            <v>23.66666666666665</v>
          </cell>
          <cell r="B73">
            <v>2.3079999999999998</v>
          </cell>
          <cell r="C73">
            <v>2.2989999999999999</v>
          </cell>
          <cell r="D73">
            <v>2.2919999999999998</v>
          </cell>
          <cell r="E73">
            <v>2.2999999999999998</v>
          </cell>
          <cell r="F73">
            <v>2.282</v>
          </cell>
          <cell r="G73">
            <v>2.2370000000000001</v>
          </cell>
          <cell r="H73">
            <v>2.282</v>
          </cell>
          <cell r="I73">
            <v>2.218</v>
          </cell>
          <cell r="J73">
            <v>2.2130000000000001</v>
          </cell>
          <cell r="K73">
            <v>2.1890000000000001</v>
          </cell>
          <cell r="L73">
            <v>2.2250000000000001</v>
          </cell>
          <cell r="M73">
            <v>2.2709999999999999</v>
          </cell>
          <cell r="N73">
            <v>2.589</v>
          </cell>
          <cell r="O73">
            <v>2.516</v>
          </cell>
          <cell r="P73">
            <v>2.5760000000000001</v>
          </cell>
          <cell r="Q73">
            <v>2.5569999999999999</v>
          </cell>
        </row>
        <row r="74">
          <cell r="A74">
            <v>23.999999999999982</v>
          </cell>
          <cell r="B74">
            <v>2.3090000000000002</v>
          </cell>
          <cell r="C74">
            <v>2.2970000000000002</v>
          </cell>
          <cell r="D74">
            <v>2.2919999999999998</v>
          </cell>
          <cell r="E74">
            <v>2.302</v>
          </cell>
          <cell r="F74">
            <v>2.2829999999999999</v>
          </cell>
          <cell r="G74">
            <v>2.238</v>
          </cell>
          <cell r="H74">
            <v>2.282</v>
          </cell>
          <cell r="I74">
            <v>2.218</v>
          </cell>
          <cell r="J74">
            <v>2.214</v>
          </cell>
          <cell r="K74">
            <v>2.19</v>
          </cell>
          <cell r="L74">
            <v>2.2240000000000002</v>
          </cell>
          <cell r="M74">
            <v>2.2690000000000001</v>
          </cell>
          <cell r="N74">
            <v>2.593</v>
          </cell>
          <cell r="O74">
            <v>2.5110000000000001</v>
          </cell>
          <cell r="P74">
            <v>2.589</v>
          </cell>
          <cell r="Q74">
            <v>2.5640000000000001</v>
          </cell>
        </row>
        <row r="75">
          <cell r="A75">
            <v>24.333333333333314</v>
          </cell>
          <cell r="B75">
            <v>2.3119999999999998</v>
          </cell>
          <cell r="C75">
            <v>2.2989999999999999</v>
          </cell>
          <cell r="D75">
            <v>2.2949999999999999</v>
          </cell>
          <cell r="E75">
            <v>2.3010000000000002</v>
          </cell>
          <cell r="F75">
            <v>2.2829999999999999</v>
          </cell>
          <cell r="G75">
            <v>2.2360000000000002</v>
          </cell>
          <cell r="H75">
            <v>2.2799999999999998</v>
          </cell>
          <cell r="I75">
            <v>2.2200000000000002</v>
          </cell>
          <cell r="J75">
            <v>2.214</v>
          </cell>
          <cell r="K75">
            <v>2.19</v>
          </cell>
          <cell r="L75">
            <v>2.2240000000000002</v>
          </cell>
          <cell r="M75">
            <v>2.2679999999999998</v>
          </cell>
          <cell r="N75">
            <v>2.5920000000000001</v>
          </cell>
          <cell r="O75">
            <v>2.5179999999999998</v>
          </cell>
          <cell r="P75">
            <v>2.59</v>
          </cell>
          <cell r="Q75">
            <v>2.5630000000000002</v>
          </cell>
        </row>
        <row r="76">
          <cell r="A76">
            <v>24.666666666666647</v>
          </cell>
          <cell r="B76">
            <v>2.3119999999999998</v>
          </cell>
          <cell r="C76">
            <v>2.298</v>
          </cell>
          <cell r="D76">
            <v>2.2919999999999998</v>
          </cell>
          <cell r="E76">
            <v>2.302</v>
          </cell>
          <cell r="F76">
            <v>2.2810000000000001</v>
          </cell>
          <cell r="G76">
            <v>2.2349999999999999</v>
          </cell>
          <cell r="H76">
            <v>2.282</v>
          </cell>
          <cell r="I76">
            <v>2.2200000000000002</v>
          </cell>
          <cell r="J76">
            <v>2.2160000000000002</v>
          </cell>
          <cell r="K76">
            <v>2.1859999999999999</v>
          </cell>
          <cell r="L76">
            <v>2.226</v>
          </cell>
          <cell r="M76">
            <v>2.266</v>
          </cell>
          <cell r="N76">
            <v>2.5920000000000001</v>
          </cell>
          <cell r="O76">
            <v>2.524</v>
          </cell>
          <cell r="P76">
            <v>2.5859999999999999</v>
          </cell>
          <cell r="Q76">
            <v>2.5640000000000001</v>
          </cell>
        </row>
        <row r="77">
          <cell r="A77">
            <v>24.999999999999979</v>
          </cell>
          <cell r="B77">
            <v>2.3170000000000002</v>
          </cell>
          <cell r="C77">
            <v>2.2989999999999999</v>
          </cell>
          <cell r="D77">
            <v>2.2930000000000001</v>
          </cell>
          <cell r="E77">
            <v>2.3039999999999998</v>
          </cell>
          <cell r="F77">
            <v>2.2829999999999999</v>
          </cell>
          <cell r="G77">
            <v>2.234</v>
          </cell>
          <cell r="H77">
            <v>2.2810000000000001</v>
          </cell>
          <cell r="I77">
            <v>2.2210000000000001</v>
          </cell>
          <cell r="J77">
            <v>2.2160000000000002</v>
          </cell>
          <cell r="K77">
            <v>2.1850000000000001</v>
          </cell>
          <cell r="L77">
            <v>2.2269999999999999</v>
          </cell>
          <cell r="M77">
            <v>2.2669999999999999</v>
          </cell>
          <cell r="N77">
            <v>2.593</v>
          </cell>
          <cell r="O77">
            <v>2.5209999999999999</v>
          </cell>
          <cell r="P77">
            <v>2.5830000000000002</v>
          </cell>
          <cell r="Q77">
            <v>2.5680000000000001</v>
          </cell>
        </row>
        <row r="78">
          <cell r="A78">
            <v>25.333333333333311</v>
          </cell>
          <cell r="B78">
            <v>2.319</v>
          </cell>
          <cell r="C78">
            <v>2.302</v>
          </cell>
          <cell r="D78">
            <v>2.29</v>
          </cell>
          <cell r="E78">
            <v>2.3010000000000002</v>
          </cell>
          <cell r="F78">
            <v>2.2829999999999999</v>
          </cell>
          <cell r="G78">
            <v>2.2330000000000001</v>
          </cell>
          <cell r="H78">
            <v>2.2829999999999999</v>
          </cell>
          <cell r="I78">
            <v>2.2210000000000001</v>
          </cell>
          <cell r="J78">
            <v>2.2160000000000002</v>
          </cell>
          <cell r="K78">
            <v>2.1859999999999999</v>
          </cell>
          <cell r="L78">
            <v>2.2280000000000002</v>
          </cell>
          <cell r="M78">
            <v>2.266</v>
          </cell>
          <cell r="N78">
            <v>2.5950000000000002</v>
          </cell>
          <cell r="O78">
            <v>2.5230000000000001</v>
          </cell>
          <cell r="P78">
            <v>2.5880000000000001</v>
          </cell>
          <cell r="Q78">
            <v>2.573</v>
          </cell>
        </row>
        <row r="79">
          <cell r="A79">
            <v>25.666666666666643</v>
          </cell>
          <cell r="B79">
            <v>2.3199999999999998</v>
          </cell>
          <cell r="C79">
            <v>2.2989999999999999</v>
          </cell>
          <cell r="D79">
            <v>2.2919999999999998</v>
          </cell>
          <cell r="E79">
            <v>2.3069999999999999</v>
          </cell>
          <cell r="F79">
            <v>2.2810000000000001</v>
          </cell>
          <cell r="G79">
            <v>2.2330000000000001</v>
          </cell>
          <cell r="H79">
            <v>2.2810000000000001</v>
          </cell>
          <cell r="I79">
            <v>2.222</v>
          </cell>
          <cell r="J79">
            <v>2.214</v>
          </cell>
          <cell r="K79">
            <v>2.1850000000000001</v>
          </cell>
          <cell r="L79">
            <v>2.2280000000000002</v>
          </cell>
          <cell r="M79">
            <v>2.2650000000000001</v>
          </cell>
          <cell r="N79">
            <v>2.5920000000000001</v>
          </cell>
          <cell r="O79">
            <v>2.5289999999999999</v>
          </cell>
          <cell r="P79">
            <v>2.5910000000000002</v>
          </cell>
          <cell r="Q79">
            <v>2.5720000000000001</v>
          </cell>
        </row>
        <row r="80">
          <cell r="A80">
            <v>25.999999999999975</v>
          </cell>
          <cell r="B80">
            <v>2.3239999999999998</v>
          </cell>
          <cell r="C80">
            <v>2.2989999999999999</v>
          </cell>
          <cell r="D80">
            <v>2.294</v>
          </cell>
          <cell r="E80">
            <v>2.3039999999999998</v>
          </cell>
          <cell r="F80">
            <v>2.282</v>
          </cell>
          <cell r="G80">
            <v>2.234</v>
          </cell>
          <cell r="H80">
            <v>2.2810000000000001</v>
          </cell>
          <cell r="I80">
            <v>2.2250000000000001</v>
          </cell>
          <cell r="J80">
            <v>2.2170000000000001</v>
          </cell>
          <cell r="K80">
            <v>2.1850000000000001</v>
          </cell>
          <cell r="L80">
            <v>2.2290000000000001</v>
          </cell>
          <cell r="M80">
            <v>2.2639999999999998</v>
          </cell>
          <cell r="N80">
            <v>2.5950000000000002</v>
          </cell>
          <cell r="O80">
            <v>2.528</v>
          </cell>
          <cell r="P80">
            <v>2.5950000000000002</v>
          </cell>
          <cell r="Q80">
            <v>2.573</v>
          </cell>
        </row>
        <row r="81">
          <cell r="A81">
            <v>26.333333333333307</v>
          </cell>
          <cell r="B81">
            <v>2.323</v>
          </cell>
          <cell r="C81">
            <v>2.302</v>
          </cell>
          <cell r="D81">
            <v>2.2930000000000001</v>
          </cell>
          <cell r="E81">
            <v>2.3050000000000002</v>
          </cell>
          <cell r="F81">
            <v>2.282</v>
          </cell>
          <cell r="G81">
            <v>2.2330000000000001</v>
          </cell>
          <cell r="H81">
            <v>2.282</v>
          </cell>
          <cell r="I81">
            <v>2.2229999999999999</v>
          </cell>
          <cell r="J81">
            <v>2.218</v>
          </cell>
          <cell r="K81">
            <v>2.1859999999999999</v>
          </cell>
          <cell r="L81">
            <v>2.2290000000000001</v>
          </cell>
          <cell r="M81">
            <v>2.2599999999999998</v>
          </cell>
          <cell r="N81">
            <v>2.5979999999999999</v>
          </cell>
          <cell r="O81">
            <v>2.5289999999999999</v>
          </cell>
          <cell r="P81">
            <v>2.5990000000000002</v>
          </cell>
          <cell r="Q81">
            <v>2.5720000000000001</v>
          </cell>
        </row>
        <row r="82">
          <cell r="A82">
            <v>26.666666666666639</v>
          </cell>
          <cell r="B82">
            <v>2.3250000000000002</v>
          </cell>
          <cell r="C82">
            <v>2.302</v>
          </cell>
          <cell r="D82">
            <v>2.294</v>
          </cell>
          <cell r="E82">
            <v>2.3029999999999999</v>
          </cell>
          <cell r="F82">
            <v>2.282</v>
          </cell>
          <cell r="G82">
            <v>2.2349999999999999</v>
          </cell>
          <cell r="H82">
            <v>2.282</v>
          </cell>
          <cell r="I82">
            <v>2.2210000000000001</v>
          </cell>
          <cell r="J82">
            <v>2.2170000000000001</v>
          </cell>
          <cell r="K82">
            <v>2.1850000000000001</v>
          </cell>
          <cell r="L82">
            <v>2.2309999999999999</v>
          </cell>
          <cell r="M82">
            <v>2.2610000000000001</v>
          </cell>
          <cell r="N82">
            <v>2.6</v>
          </cell>
          <cell r="O82">
            <v>2.5299999999999998</v>
          </cell>
          <cell r="P82">
            <v>2.6</v>
          </cell>
          <cell r="Q82">
            <v>2.5760000000000001</v>
          </cell>
        </row>
        <row r="83">
          <cell r="A83">
            <v>26.999999999999972</v>
          </cell>
          <cell r="B83">
            <v>2.3260000000000001</v>
          </cell>
          <cell r="C83">
            <v>2.302</v>
          </cell>
          <cell r="D83">
            <v>2.2959999999999998</v>
          </cell>
          <cell r="E83">
            <v>2.3050000000000002</v>
          </cell>
          <cell r="F83">
            <v>2.2810000000000001</v>
          </cell>
          <cell r="G83">
            <v>2.2360000000000002</v>
          </cell>
          <cell r="H83">
            <v>2.2810000000000001</v>
          </cell>
          <cell r="I83">
            <v>2.2200000000000002</v>
          </cell>
          <cell r="J83">
            <v>2.218</v>
          </cell>
          <cell r="K83">
            <v>2.1850000000000001</v>
          </cell>
          <cell r="L83">
            <v>2.2320000000000002</v>
          </cell>
          <cell r="M83">
            <v>2.258</v>
          </cell>
          <cell r="N83">
            <v>2.5979999999999999</v>
          </cell>
          <cell r="O83">
            <v>2.5329999999999999</v>
          </cell>
          <cell r="P83">
            <v>2.601</v>
          </cell>
          <cell r="Q83">
            <v>2.5779999999999998</v>
          </cell>
        </row>
        <row r="84">
          <cell r="A84">
            <v>27.333333333333304</v>
          </cell>
          <cell r="B84">
            <v>2.3220000000000001</v>
          </cell>
          <cell r="C84">
            <v>2.3010000000000002</v>
          </cell>
          <cell r="D84">
            <v>2.2949999999999999</v>
          </cell>
          <cell r="E84">
            <v>2.3039999999999998</v>
          </cell>
          <cell r="F84">
            <v>2.2810000000000001</v>
          </cell>
          <cell r="G84">
            <v>2.2349999999999999</v>
          </cell>
          <cell r="H84">
            <v>2.2829999999999999</v>
          </cell>
          <cell r="I84">
            <v>2.2200000000000002</v>
          </cell>
          <cell r="J84">
            <v>2.218</v>
          </cell>
          <cell r="K84">
            <v>2.1869999999999998</v>
          </cell>
          <cell r="L84">
            <v>2.2320000000000002</v>
          </cell>
          <cell r="M84">
            <v>2.258</v>
          </cell>
          <cell r="N84">
            <v>2.5950000000000002</v>
          </cell>
          <cell r="O84">
            <v>2.5379999999999998</v>
          </cell>
          <cell r="P84">
            <v>2.6</v>
          </cell>
          <cell r="Q84">
            <v>2.5830000000000002</v>
          </cell>
        </row>
        <row r="85">
          <cell r="A85">
            <v>27.666666666666636</v>
          </cell>
          <cell r="B85">
            <v>2.323</v>
          </cell>
          <cell r="C85">
            <v>2.3010000000000002</v>
          </cell>
          <cell r="D85">
            <v>2.2970000000000002</v>
          </cell>
          <cell r="E85">
            <v>2.3079999999999998</v>
          </cell>
          <cell r="F85">
            <v>2.2799999999999998</v>
          </cell>
          <cell r="G85">
            <v>2.2349999999999999</v>
          </cell>
          <cell r="H85">
            <v>2.2810000000000001</v>
          </cell>
          <cell r="I85">
            <v>2.2170000000000001</v>
          </cell>
          <cell r="J85">
            <v>2.218</v>
          </cell>
          <cell r="K85">
            <v>2.1859999999999999</v>
          </cell>
          <cell r="L85">
            <v>2.2330000000000001</v>
          </cell>
          <cell r="M85">
            <v>2.2549999999999999</v>
          </cell>
          <cell r="N85">
            <v>2.5950000000000002</v>
          </cell>
          <cell r="O85">
            <v>2.5390000000000001</v>
          </cell>
          <cell r="P85">
            <v>2.5990000000000002</v>
          </cell>
          <cell r="Q85">
            <v>2.5830000000000002</v>
          </cell>
        </row>
        <row r="86">
          <cell r="A86">
            <v>27.999999999999968</v>
          </cell>
          <cell r="B86">
            <v>2.3239999999999998</v>
          </cell>
          <cell r="C86">
            <v>2.3010000000000002</v>
          </cell>
          <cell r="D86">
            <v>2.2949999999999999</v>
          </cell>
          <cell r="E86">
            <v>2.3090000000000002</v>
          </cell>
          <cell r="F86">
            <v>2.2789999999999999</v>
          </cell>
          <cell r="G86">
            <v>2.238</v>
          </cell>
          <cell r="H86">
            <v>2.282</v>
          </cell>
          <cell r="I86">
            <v>2.218</v>
          </cell>
          <cell r="J86">
            <v>2.2160000000000002</v>
          </cell>
          <cell r="K86">
            <v>2.1880000000000002</v>
          </cell>
          <cell r="L86">
            <v>2.2320000000000002</v>
          </cell>
          <cell r="M86">
            <v>2.2549999999999999</v>
          </cell>
          <cell r="N86">
            <v>2.597</v>
          </cell>
          <cell r="O86">
            <v>2.5449999999999999</v>
          </cell>
          <cell r="P86">
            <v>2.609</v>
          </cell>
          <cell r="Q86">
            <v>2.5830000000000002</v>
          </cell>
        </row>
        <row r="87">
          <cell r="A87">
            <v>28.3333333333333</v>
          </cell>
          <cell r="B87">
            <v>2.3220000000000001</v>
          </cell>
          <cell r="C87">
            <v>2.3039999999999998</v>
          </cell>
          <cell r="D87">
            <v>2.2970000000000002</v>
          </cell>
          <cell r="E87">
            <v>2.31</v>
          </cell>
          <cell r="F87">
            <v>2.282</v>
          </cell>
          <cell r="G87">
            <v>2.2370000000000001</v>
          </cell>
          <cell r="H87">
            <v>2.2850000000000001</v>
          </cell>
          <cell r="I87">
            <v>2.2149999999999999</v>
          </cell>
          <cell r="J87">
            <v>2.2170000000000001</v>
          </cell>
          <cell r="K87">
            <v>2.1890000000000001</v>
          </cell>
          <cell r="L87">
            <v>2.234</v>
          </cell>
          <cell r="M87">
            <v>2.2530000000000001</v>
          </cell>
          <cell r="N87">
            <v>2.5990000000000002</v>
          </cell>
          <cell r="O87">
            <v>2.5449999999999999</v>
          </cell>
          <cell r="P87">
            <v>2.6070000000000002</v>
          </cell>
          <cell r="Q87">
            <v>2.5880000000000001</v>
          </cell>
        </row>
        <row r="88">
          <cell r="A88">
            <v>28.666666666666632</v>
          </cell>
          <cell r="B88">
            <v>2.319</v>
          </cell>
          <cell r="C88">
            <v>2.3029999999999999</v>
          </cell>
          <cell r="D88">
            <v>2.2970000000000002</v>
          </cell>
          <cell r="E88">
            <v>2.3090000000000002</v>
          </cell>
          <cell r="F88">
            <v>2.2810000000000001</v>
          </cell>
          <cell r="G88">
            <v>2.2370000000000001</v>
          </cell>
          <cell r="H88">
            <v>2.2829999999999999</v>
          </cell>
          <cell r="I88">
            <v>2.2170000000000001</v>
          </cell>
          <cell r="J88">
            <v>2.2189999999999999</v>
          </cell>
          <cell r="K88">
            <v>2.1909999999999998</v>
          </cell>
          <cell r="L88">
            <v>2.2370000000000001</v>
          </cell>
          <cell r="M88">
            <v>2.25</v>
          </cell>
          <cell r="N88">
            <v>2.5990000000000002</v>
          </cell>
          <cell r="O88">
            <v>2.5499999999999998</v>
          </cell>
          <cell r="P88">
            <v>2.6070000000000002</v>
          </cell>
          <cell r="Q88">
            <v>2.585</v>
          </cell>
        </row>
        <row r="89">
          <cell r="A89">
            <v>28.999999999999964</v>
          </cell>
          <cell r="B89">
            <v>2.3220000000000001</v>
          </cell>
          <cell r="C89">
            <v>2.302</v>
          </cell>
          <cell r="D89">
            <v>2.298</v>
          </cell>
          <cell r="E89">
            <v>2.3069999999999999</v>
          </cell>
          <cell r="F89">
            <v>2.2810000000000001</v>
          </cell>
          <cell r="G89">
            <v>2.2389999999999999</v>
          </cell>
          <cell r="H89">
            <v>2.282</v>
          </cell>
          <cell r="I89">
            <v>2.2130000000000001</v>
          </cell>
          <cell r="J89">
            <v>2.2200000000000002</v>
          </cell>
          <cell r="K89">
            <v>2.1909999999999998</v>
          </cell>
          <cell r="L89">
            <v>2.2370000000000001</v>
          </cell>
          <cell r="M89">
            <v>2.25</v>
          </cell>
          <cell r="N89">
            <v>2.6080000000000001</v>
          </cell>
          <cell r="O89">
            <v>2.5529999999999999</v>
          </cell>
          <cell r="P89">
            <v>2.605</v>
          </cell>
          <cell r="Q89">
            <v>2.589</v>
          </cell>
        </row>
        <row r="90">
          <cell r="A90">
            <v>29.333333333333297</v>
          </cell>
          <cell r="B90">
            <v>2.3210000000000002</v>
          </cell>
          <cell r="C90">
            <v>2.302</v>
          </cell>
          <cell r="D90">
            <v>2.298</v>
          </cell>
          <cell r="E90">
            <v>2.31</v>
          </cell>
          <cell r="F90">
            <v>2.2799999999999998</v>
          </cell>
          <cell r="G90">
            <v>2.2389999999999999</v>
          </cell>
          <cell r="H90">
            <v>2.2850000000000001</v>
          </cell>
          <cell r="I90">
            <v>2.214</v>
          </cell>
          <cell r="J90">
            <v>2.2210000000000001</v>
          </cell>
          <cell r="K90">
            <v>2.1890000000000001</v>
          </cell>
          <cell r="L90">
            <v>2.238</v>
          </cell>
          <cell r="M90">
            <v>2.25</v>
          </cell>
          <cell r="N90">
            <v>2.605</v>
          </cell>
          <cell r="O90">
            <v>2.5470000000000002</v>
          </cell>
          <cell r="P90">
            <v>2.609</v>
          </cell>
          <cell r="Q90">
            <v>2.589</v>
          </cell>
        </row>
        <row r="91">
          <cell r="A91">
            <v>29.666666666666629</v>
          </cell>
          <cell r="B91">
            <v>2.3210000000000002</v>
          </cell>
          <cell r="C91">
            <v>2.3039999999999998</v>
          </cell>
          <cell r="D91">
            <v>2.2970000000000002</v>
          </cell>
          <cell r="E91">
            <v>2.3090000000000002</v>
          </cell>
          <cell r="F91">
            <v>2.2789999999999999</v>
          </cell>
          <cell r="G91">
            <v>2.2410000000000001</v>
          </cell>
          <cell r="H91">
            <v>2.2829999999999999</v>
          </cell>
          <cell r="I91">
            <v>2.2130000000000001</v>
          </cell>
          <cell r="J91">
            <v>2.2200000000000002</v>
          </cell>
          <cell r="K91">
            <v>2.1930000000000001</v>
          </cell>
          <cell r="L91">
            <v>2.2400000000000002</v>
          </cell>
          <cell r="M91">
            <v>2.2490000000000001</v>
          </cell>
          <cell r="N91">
            <v>2.6070000000000002</v>
          </cell>
          <cell r="O91">
            <v>2.5550000000000002</v>
          </cell>
          <cell r="P91">
            <v>2.6070000000000002</v>
          </cell>
          <cell r="Q91">
            <v>2.5870000000000002</v>
          </cell>
        </row>
        <row r="92">
          <cell r="A92">
            <v>29.999999999999961</v>
          </cell>
          <cell r="B92">
            <v>2.3210000000000002</v>
          </cell>
          <cell r="C92">
            <v>2.3029999999999999</v>
          </cell>
          <cell r="D92">
            <v>2.302</v>
          </cell>
          <cell r="E92">
            <v>2.3109999999999999</v>
          </cell>
          <cell r="F92">
            <v>2.2810000000000001</v>
          </cell>
          <cell r="G92">
            <v>2.2400000000000002</v>
          </cell>
          <cell r="H92">
            <v>2.2850000000000001</v>
          </cell>
          <cell r="I92">
            <v>2.2080000000000002</v>
          </cell>
          <cell r="J92">
            <v>2.2210000000000001</v>
          </cell>
          <cell r="K92">
            <v>2.1920000000000002</v>
          </cell>
          <cell r="L92">
            <v>2.2389999999999999</v>
          </cell>
          <cell r="M92">
            <v>2.2490000000000001</v>
          </cell>
          <cell r="N92">
            <v>2.6110000000000002</v>
          </cell>
          <cell r="O92">
            <v>2.5609999999999999</v>
          </cell>
          <cell r="P92">
            <v>2.605</v>
          </cell>
          <cell r="Q92">
            <v>2.5950000000000002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mmobilisation Yields"/>
      <sheetName val="Reactions"/>
      <sheetName val="Immobilisation Yields (2)"/>
      <sheetName val="Reactions (2)"/>
    </sheetNames>
    <sheetDataSet>
      <sheetData sheetId="0">
        <row r="3">
          <cell r="A3">
            <v>0</v>
          </cell>
          <cell r="B3">
            <v>1.7310000000000001</v>
          </cell>
          <cell r="C3">
            <v>1.7310000000000001</v>
          </cell>
          <cell r="D3">
            <v>1.7190000000000001</v>
          </cell>
          <cell r="E3">
            <v>1.706</v>
          </cell>
          <cell r="F3">
            <v>1.7050000000000001</v>
          </cell>
          <cell r="G3">
            <v>1.726</v>
          </cell>
          <cell r="H3">
            <v>1.7949999999999999</v>
          </cell>
          <cell r="I3">
            <v>1.726</v>
          </cell>
          <cell r="J3">
            <v>1.6359999999999999</v>
          </cell>
          <cell r="K3">
            <v>1.6339999999999999</v>
          </cell>
          <cell r="L3">
            <v>1.6419999999999999</v>
          </cell>
          <cell r="M3">
            <v>1.675</v>
          </cell>
          <cell r="N3">
            <v>1.923</v>
          </cell>
          <cell r="O3">
            <v>1.9330000000000001</v>
          </cell>
          <cell r="P3">
            <v>1.9350000000000001</v>
          </cell>
          <cell r="Q3">
            <v>1.9179999999999999</v>
          </cell>
        </row>
        <row r="4">
          <cell r="A4">
            <v>0.33333333333333331</v>
          </cell>
          <cell r="B4">
            <v>1.732</v>
          </cell>
          <cell r="C4">
            <v>1.7370000000000001</v>
          </cell>
          <cell r="D4">
            <v>1.716</v>
          </cell>
          <cell r="E4">
            <v>1.706</v>
          </cell>
          <cell r="F4">
            <v>1.7050000000000001</v>
          </cell>
          <cell r="G4">
            <v>1.7290000000000001</v>
          </cell>
          <cell r="H4">
            <v>1.792</v>
          </cell>
          <cell r="I4">
            <v>1.736</v>
          </cell>
          <cell r="J4">
            <v>1.6359999999999999</v>
          </cell>
          <cell r="K4">
            <v>1.6319999999999999</v>
          </cell>
          <cell r="L4">
            <v>1.6419999999999999</v>
          </cell>
          <cell r="M4">
            <v>1.6830000000000001</v>
          </cell>
          <cell r="N4">
            <v>1.921</v>
          </cell>
          <cell r="O4">
            <v>1.9330000000000001</v>
          </cell>
          <cell r="P4">
            <v>1.9390000000000001</v>
          </cell>
          <cell r="Q4">
            <v>1.919</v>
          </cell>
        </row>
        <row r="5">
          <cell r="A5">
            <v>0.66666666666666663</v>
          </cell>
          <cell r="B5">
            <v>1.734</v>
          </cell>
          <cell r="C5">
            <v>1.7370000000000001</v>
          </cell>
          <cell r="D5">
            <v>1.72</v>
          </cell>
          <cell r="E5">
            <v>1.708</v>
          </cell>
          <cell r="F5">
            <v>1.7070000000000001</v>
          </cell>
          <cell r="G5">
            <v>1.732</v>
          </cell>
          <cell r="H5">
            <v>1.7949999999999999</v>
          </cell>
          <cell r="I5">
            <v>1.7430000000000001</v>
          </cell>
          <cell r="J5">
            <v>1.6379999999999999</v>
          </cell>
          <cell r="K5">
            <v>1.6379999999999999</v>
          </cell>
          <cell r="L5">
            <v>1.643</v>
          </cell>
          <cell r="M5">
            <v>1.6850000000000001</v>
          </cell>
          <cell r="N5">
            <v>1.9239999999999999</v>
          </cell>
          <cell r="O5">
            <v>1.9339999999999999</v>
          </cell>
          <cell r="P5">
            <v>1.9410000000000001</v>
          </cell>
          <cell r="Q5">
            <v>1.9219999999999999</v>
          </cell>
        </row>
        <row r="6">
          <cell r="A6">
            <v>1</v>
          </cell>
          <cell r="B6">
            <v>1.734</v>
          </cell>
          <cell r="C6">
            <v>1.736</v>
          </cell>
          <cell r="D6">
            <v>1.7190000000000001</v>
          </cell>
          <cell r="E6">
            <v>1.7110000000000001</v>
          </cell>
          <cell r="F6">
            <v>1.7090000000000001</v>
          </cell>
          <cell r="G6">
            <v>1.734</v>
          </cell>
          <cell r="H6">
            <v>1.796</v>
          </cell>
          <cell r="I6">
            <v>1.7450000000000001</v>
          </cell>
          <cell r="J6">
            <v>1.6379999999999999</v>
          </cell>
          <cell r="K6">
            <v>1.641</v>
          </cell>
          <cell r="L6">
            <v>1.6439999999999999</v>
          </cell>
          <cell r="M6">
            <v>1.6870000000000001</v>
          </cell>
          <cell r="N6">
            <v>1.927</v>
          </cell>
          <cell r="O6">
            <v>1.9370000000000001</v>
          </cell>
          <cell r="P6">
            <v>1.944</v>
          </cell>
          <cell r="Q6">
            <v>1.9239999999999999</v>
          </cell>
        </row>
        <row r="7">
          <cell r="A7">
            <v>1.3333333333333333</v>
          </cell>
          <cell r="B7">
            <v>1.734</v>
          </cell>
          <cell r="C7">
            <v>1.736</v>
          </cell>
          <cell r="D7">
            <v>1.7210000000000001</v>
          </cell>
          <cell r="E7">
            <v>1.712</v>
          </cell>
          <cell r="F7">
            <v>1.7090000000000001</v>
          </cell>
          <cell r="G7">
            <v>1.734</v>
          </cell>
          <cell r="H7">
            <v>1.7989999999999999</v>
          </cell>
          <cell r="I7">
            <v>1.7450000000000001</v>
          </cell>
          <cell r="J7">
            <v>1.637</v>
          </cell>
          <cell r="K7">
            <v>1.6439999999999999</v>
          </cell>
          <cell r="L7">
            <v>1.643</v>
          </cell>
          <cell r="M7">
            <v>1.69</v>
          </cell>
          <cell r="N7">
            <v>1.9279999999999999</v>
          </cell>
          <cell r="O7">
            <v>1.9379999999999999</v>
          </cell>
          <cell r="P7">
            <v>1.9430000000000001</v>
          </cell>
          <cell r="Q7">
            <v>1.927</v>
          </cell>
          <cell r="R7">
            <v>2.2730000000000001</v>
          </cell>
          <cell r="S7">
            <v>2.278</v>
          </cell>
          <cell r="T7">
            <v>2.2749999999999999</v>
          </cell>
          <cell r="U7">
            <v>2.3119999999999998</v>
          </cell>
          <cell r="V7">
            <v>2.29</v>
          </cell>
          <cell r="W7">
            <v>1.694</v>
          </cell>
          <cell r="X7">
            <v>2.1989999999999998</v>
          </cell>
          <cell r="Y7">
            <v>2.3159999999999998</v>
          </cell>
          <cell r="Z7">
            <v>2.238</v>
          </cell>
          <cell r="AA7">
            <v>2.234</v>
          </cell>
          <cell r="AB7">
            <v>2.262</v>
          </cell>
          <cell r="AC7">
            <v>2.2210000000000001</v>
          </cell>
          <cell r="AD7">
            <v>2.5310000000000001</v>
          </cell>
          <cell r="AE7">
            <v>2.5259999999999998</v>
          </cell>
          <cell r="AF7">
            <v>2.5419999999999998</v>
          </cell>
          <cell r="AG7">
            <v>2.5430000000000001</v>
          </cell>
        </row>
        <row r="8">
          <cell r="A8">
            <v>1.6666666666666665</v>
          </cell>
          <cell r="B8">
            <v>1.736</v>
          </cell>
          <cell r="C8">
            <v>1.7350000000000001</v>
          </cell>
          <cell r="D8">
            <v>1.72</v>
          </cell>
          <cell r="E8">
            <v>1.7150000000000001</v>
          </cell>
          <cell r="F8">
            <v>1.7090000000000001</v>
          </cell>
          <cell r="G8">
            <v>1.7350000000000001</v>
          </cell>
          <cell r="H8">
            <v>1.8</v>
          </cell>
          <cell r="I8">
            <v>1.744</v>
          </cell>
          <cell r="J8">
            <v>1.639</v>
          </cell>
          <cell r="K8">
            <v>1.6439999999999999</v>
          </cell>
          <cell r="L8">
            <v>1.6459999999999999</v>
          </cell>
          <cell r="M8">
            <v>1.6890000000000001</v>
          </cell>
          <cell r="N8">
            <v>1.9319999999999999</v>
          </cell>
          <cell r="O8">
            <v>1.9390000000000001</v>
          </cell>
          <cell r="P8">
            <v>1.9470000000000001</v>
          </cell>
          <cell r="Q8">
            <v>1.929</v>
          </cell>
          <cell r="R8">
            <v>2.2749999999999999</v>
          </cell>
          <cell r="S8">
            <v>2.2810000000000001</v>
          </cell>
          <cell r="T8">
            <v>2.2789999999999999</v>
          </cell>
          <cell r="U8">
            <v>2.3149999999999999</v>
          </cell>
          <cell r="V8">
            <v>2.2949999999999999</v>
          </cell>
          <cell r="W8">
            <v>1.6950000000000001</v>
          </cell>
          <cell r="X8">
            <v>2.2000000000000002</v>
          </cell>
          <cell r="Y8">
            <v>2.3180000000000001</v>
          </cell>
          <cell r="Z8">
            <v>2.2360000000000002</v>
          </cell>
          <cell r="AA8">
            <v>2.2360000000000002</v>
          </cell>
          <cell r="AB8">
            <v>2.2650000000000001</v>
          </cell>
          <cell r="AC8">
            <v>2.226</v>
          </cell>
          <cell r="AD8">
            <v>2.54</v>
          </cell>
          <cell r="AE8">
            <v>2.532</v>
          </cell>
          <cell r="AF8">
            <v>2.5419999999999998</v>
          </cell>
          <cell r="AG8">
            <v>2.5459999999999998</v>
          </cell>
        </row>
        <row r="9">
          <cell r="A9">
            <v>1.9999999999999998</v>
          </cell>
          <cell r="B9">
            <v>1.7370000000000001</v>
          </cell>
          <cell r="C9">
            <v>1.7350000000000001</v>
          </cell>
          <cell r="D9">
            <v>1.72</v>
          </cell>
          <cell r="E9">
            <v>1.716</v>
          </cell>
          <cell r="F9">
            <v>1.708</v>
          </cell>
          <cell r="G9">
            <v>1.736</v>
          </cell>
          <cell r="H9">
            <v>1.798</v>
          </cell>
          <cell r="I9">
            <v>1.744</v>
          </cell>
          <cell r="J9">
            <v>1.641</v>
          </cell>
          <cell r="K9">
            <v>1.645</v>
          </cell>
          <cell r="L9">
            <v>1.6459999999999999</v>
          </cell>
          <cell r="M9">
            <v>1.6910000000000001</v>
          </cell>
          <cell r="N9">
            <v>1.9330000000000001</v>
          </cell>
          <cell r="O9">
            <v>1.944</v>
          </cell>
          <cell r="P9">
            <v>1.9490000000000001</v>
          </cell>
          <cell r="Q9">
            <v>1.93</v>
          </cell>
          <cell r="R9">
            <v>2.2759999999999998</v>
          </cell>
          <cell r="S9">
            <v>2.282</v>
          </cell>
          <cell r="T9">
            <v>2.2789999999999999</v>
          </cell>
          <cell r="U9">
            <v>2.3159999999999998</v>
          </cell>
          <cell r="V9">
            <v>2.2989999999999999</v>
          </cell>
          <cell r="W9">
            <v>1.6919999999999999</v>
          </cell>
          <cell r="X9">
            <v>2.2040000000000002</v>
          </cell>
          <cell r="Y9">
            <v>2.3210000000000002</v>
          </cell>
          <cell r="Z9">
            <v>2.242</v>
          </cell>
          <cell r="AA9">
            <v>2.2389999999999999</v>
          </cell>
          <cell r="AB9">
            <v>2.2669999999999999</v>
          </cell>
          <cell r="AC9">
            <v>2.2280000000000002</v>
          </cell>
          <cell r="AD9">
            <v>2.5390000000000001</v>
          </cell>
          <cell r="AE9">
            <v>2.5350000000000001</v>
          </cell>
          <cell r="AF9">
            <v>2.5499999999999998</v>
          </cell>
          <cell r="AG9">
            <v>2.5510000000000002</v>
          </cell>
        </row>
        <row r="10">
          <cell r="A10">
            <v>2.333333333333333</v>
          </cell>
          <cell r="B10">
            <v>1.7370000000000001</v>
          </cell>
          <cell r="C10">
            <v>1.734</v>
          </cell>
          <cell r="D10">
            <v>1.7210000000000001</v>
          </cell>
          <cell r="E10">
            <v>1.72</v>
          </cell>
          <cell r="F10">
            <v>1.7070000000000001</v>
          </cell>
          <cell r="G10">
            <v>1.738</v>
          </cell>
          <cell r="H10">
            <v>1.7969999999999999</v>
          </cell>
          <cell r="I10">
            <v>1.744</v>
          </cell>
          <cell r="J10">
            <v>1.641</v>
          </cell>
          <cell r="K10">
            <v>1.6459999999999999</v>
          </cell>
          <cell r="L10">
            <v>1.647</v>
          </cell>
          <cell r="M10">
            <v>1.6930000000000001</v>
          </cell>
          <cell r="N10">
            <v>1.9339999999999999</v>
          </cell>
          <cell r="O10">
            <v>1.9430000000000001</v>
          </cell>
          <cell r="P10">
            <v>1.95</v>
          </cell>
          <cell r="Q10">
            <v>1.9339999999999999</v>
          </cell>
          <cell r="R10">
            <v>2.2770000000000001</v>
          </cell>
          <cell r="S10">
            <v>2.286</v>
          </cell>
          <cell r="T10">
            <v>2.2810000000000001</v>
          </cell>
          <cell r="U10">
            <v>2.3159999999999998</v>
          </cell>
          <cell r="V10">
            <v>2.2970000000000002</v>
          </cell>
          <cell r="W10">
            <v>1.6919999999999999</v>
          </cell>
          <cell r="X10">
            <v>2.2029999999999998</v>
          </cell>
          <cell r="Y10">
            <v>2.3220000000000001</v>
          </cell>
          <cell r="Z10">
            <v>2.242</v>
          </cell>
          <cell r="AA10">
            <v>2.2400000000000002</v>
          </cell>
          <cell r="AB10">
            <v>2.2690000000000001</v>
          </cell>
          <cell r="AC10">
            <v>2.2309999999999999</v>
          </cell>
          <cell r="AD10">
            <v>2.5430000000000001</v>
          </cell>
          <cell r="AE10">
            <v>2.5390000000000001</v>
          </cell>
          <cell r="AF10">
            <v>2.552</v>
          </cell>
          <cell r="AG10">
            <v>2.5539999999999998</v>
          </cell>
        </row>
        <row r="11">
          <cell r="A11">
            <v>2.6666666666666665</v>
          </cell>
          <cell r="B11">
            <v>1.738</v>
          </cell>
          <cell r="C11">
            <v>1.7350000000000001</v>
          </cell>
          <cell r="D11">
            <v>1.7230000000000001</v>
          </cell>
          <cell r="E11">
            <v>1.7190000000000001</v>
          </cell>
          <cell r="F11">
            <v>1.7070000000000001</v>
          </cell>
          <cell r="G11">
            <v>1.7390000000000001</v>
          </cell>
          <cell r="H11">
            <v>1.7989999999999999</v>
          </cell>
          <cell r="I11">
            <v>1.7450000000000001</v>
          </cell>
          <cell r="J11">
            <v>1.6439999999999999</v>
          </cell>
          <cell r="K11">
            <v>1.647</v>
          </cell>
          <cell r="L11">
            <v>1.649</v>
          </cell>
          <cell r="M11">
            <v>1.694</v>
          </cell>
          <cell r="N11">
            <v>1.9370000000000001</v>
          </cell>
          <cell r="O11">
            <v>1.9450000000000001</v>
          </cell>
          <cell r="P11">
            <v>1.95</v>
          </cell>
          <cell r="Q11">
            <v>1.9339999999999999</v>
          </cell>
          <cell r="R11">
            <v>2.2799999999999998</v>
          </cell>
          <cell r="S11">
            <v>2.2909999999999999</v>
          </cell>
          <cell r="T11">
            <v>2.282</v>
          </cell>
          <cell r="U11">
            <v>2.3170000000000002</v>
          </cell>
          <cell r="V11">
            <v>2.2989999999999999</v>
          </cell>
          <cell r="W11">
            <v>1.6890000000000001</v>
          </cell>
          <cell r="X11">
            <v>2.206</v>
          </cell>
          <cell r="Y11">
            <v>2.323</v>
          </cell>
          <cell r="Z11">
            <v>2.2400000000000002</v>
          </cell>
          <cell r="AA11">
            <v>2.2450000000000001</v>
          </cell>
          <cell r="AB11">
            <v>2.2690000000000001</v>
          </cell>
          <cell r="AC11">
            <v>2.2309999999999999</v>
          </cell>
          <cell r="AD11">
            <v>2.548</v>
          </cell>
          <cell r="AE11">
            <v>2.5449999999999999</v>
          </cell>
          <cell r="AF11">
            <v>2.5550000000000002</v>
          </cell>
          <cell r="AG11">
            <v>2.5539999999999998</v>
          </cell>
        </row>
        <row r="12">
          <cell r="A12">
            <v>3</v>
          </cell>
          <cell r="B12">
            <v>1.7390000000000001</v>
          </cell>
          <cell r="C12">
            <v>1.734</v>
          </cell>
          <cell r="D12">
            <v>1.724</v>
          </cell>
          <cell r="E12">
            <v>1.7190000000000001</v>
          </cell>
          <cell r="F12">
            <v>1.708</v>
          </cell>
          <cell r="G12">
            <v>1.74</v>
          </cell>
          <cell r="H12">
            <v>1.798</v>
          </cell>
          <cell r="I12">
            <v>1.746</v>
          </cell>
          <cell r="J12">
            <v>1.645</v>
          </cell>
          <cell r="K12">
            <v>1.6479999999999999</v>
          </cell>
          <cell r="L12">
            <v>1.649</v>
          </cell>
          <cell r="M12">
            <v>1.694</v>
          </cell>
          <cell r="N12">
            <v>1.9390000000000001</v>
          </cell>
          <cell r="O12">
            <v>1.9450000000000001</v>
          </cell>
          <cell r="P12">
            <v>1.9510000000000001</v>
          </cell>
          <cell r="Q12">
            <v>1.9359999999999999</v>
          </cell>
          <cell r="R12">
            <v>2.282</v>
          </cell>
          <cell r="S12">
            <v>2.29</v>
          </cell>
          <cell r="T12">
            <v>2.2839999999999998</v>
          </cell>
          <cell r="U12">
            <v>2.3220000000000001</v>
          </cell>
          <cell r="V12">
            <v>2.2999999999999998</v>
          </cell>
          <cell r="W12">
            <v>1.6879999999999999</v>
          </cell>
          <cell r="X12">
            <v>2.2080000000000002</v>
          </cell>
          <cell r="Y12">
            <v>2.3250000000000002</v>
          </cell>
          <cell r="Z12">
            <v>2.2429999999999999</v>
          </cell>
          <cell r="AA12">
            <v>2.246</v>
          </cell>
          <cell r="AB12">
            <v>2.2730000000000001</v>
          </cell>
          <cell r="AC12">
            <v>2.234</v>
          </cell>
          <cell r="AD12">
            <v>2.552</v>
          </cell>
          <cell r="AE12">
            <v>2.5489999999999999</v>
          </cell>
          <cell r="AF12">
            <v>2.5630000000000002</v>
          </cell>
          <cell r="AG12">
            <v>2.5569999999999999</v>
          </cell>
        </row>
        <row r="13">
          <cell r="A13">
            <v>3.3333333333333335</v>
          </cell>
          <cell r="B13">
            <v>1.7410000000000001</v>
          </cell>
          <cell r="C13">
            <v>1.734</v>
          </cell>
          <cell r="D13">
            <v>1.7270000000000001</v>
          </cell>
          <cell r="E13">
            <v>1.7210000000000001</v>
          </cell>
          <cell r="F13">
            <v>1.7090000000000001</v>
          </cell>
          <cell r="G13">
            <v>1.7410000000000001</v>
          </cell>
          <cell r="H13">
            <v>1.798</v>
          </cell>
          <cell r="I13">
            <v>1.746</v>
          </cell>
          <cell r="J13">
            <v>1.6459999999999999</v>
          </cell>
          <cell r="K13">
            <v>1.649</v>
          </cell>
          <cell r="L13">
            <v>1.65</v>
          </cell>
          <cell r="M13">
            <v>1.694</v>
          </cell>
          <cell r="N13">
            <v>1.9410000000000001</v>
          </cell>
          <cell r="O13">
            <v>1.946</v>
          </cell>
          <cell r="P13">
            <v>1.954</v>
          </cell>
          <cell r="Q13">
            <v>1.9379999999999999</v>
          </cell>
          <cell r="R13">
            <v>2.2850000000000001</v>
          </cell>
          <cell r="S13">
            <v>2.2909999999999999</v>
          </cell>
          <cell r="T13">
            <v>2.282</v>
          </cell>
          <cell r="U13">
            <v>2.323</v>
          </cell>
          <cell r="V13">
            <v>2.302</v>
          </cell>
          <cell r="W13">
            <v>1.6879999999999999</v>
          </cell>
          <cell r="X13">
            <v>2.2080000000000002</v>
          </cell>
          <cell r="Y13">
            <v>2.3279999999999998</v>
          </cell>
          <cell r="Z13">
            <v>2.242</v>
          </cell>
          <cell r="AA13">
            <v>2.2480000000000002</v>
          </cell>
          <cell r="AB13">
            <v>2.2730000000000001</v>
          </cell>
          <cell r="AC13">
            <v>2.2349999999999999</v>
          </cell>
          <cell r="AD13">
            <v>2.5569999999999999</v>
          </cell>
          <cell r="AE13">
            <v>2.5529999999999999</v>
          </cell>
          <cell r="AF13">
            <v>2.5649999999999999</v>
          </cell>
          <cell r="AG13">
            <v>2.5609999999999999</v>
          </cell>
        </row>
        <row r="14">
          <cell r="A14">
            <v>3.666666666666667</v>
          </cell>
          <cell r="B14">
            <v>1.74</v>
          </cell>
          <cell r="C14">
            <v>1.7350000000000001</v>
          </cell>
          <cell r="D14">
            <v>1.7270000000000001</v>
          </cell>
          <cell r="E14">
            <v>1.72</v>
          </cell>
          <cell r="F14">
            <v>1.7110000000000001</v>
          </cell>
          <cell r="G14">
            <v>1.7410000000000001</v>
          </cell>
          <cell r="H14">
            <v>1.7989999999999999</v>
          </cell>
          <cell r="I14">
            <v>1.746</v>
          </cell>
          <cell r="J14">
            <v>1.647</v>
          </cell>
          <cell r="K14">
            <v>1.65</v>
          </cell>
          <cell r="L14">
            <v>1.651</v>
          </cell>
          <cell r="M14">
            <v>1.694</v>
          </cell>
          <cell r="N14">
            <v>1.9419999999999999</v>
          </cell>
          <cell r="O14">
            <v>1.948</v>
          </cell>
          <cell r="P14">
            <v>1.9530000000000001</v>
          </cell>
          <cell r="Q14">
            <v>1.9370000000000001</v>
          </cell>
          <cell r="R14">
            <v>2.2839999999999998</v>
          </cell>
          <cell r="S14">
            <v>2.2959999999999998</v>
          </cell>
          <cell r="T14">
            <v>2.2850000000000001</v>
          </cell>
          <cell r="U14">
            <v>2.3250000000000002</v>
          </cell>
          <cell r="V14">
            <v>2.2999999999999998</v>
          </cell>
          <cell r="W14">
            <v>1.6870000000000001</v>
          </cell>
          <cell r="X14">
            <v>2.2080000000000002</v>
          </cell>
          <cell r="Y14">
            <v>2.3340000000000001</v>
          </cell>
          <cell r="Z14">
            <v>2.2440000000000002</v>
          </cell>
          <cell r="AA14">
            <v>2.25</v>
          </cell>
          <cell r="AB14">
            <v>2.278</v>
          </cell>
          <cell r="AC14">
            <v>2.2400000000000002</v>
          </cell>
          <cell r="AD14">
            <v>2.56</v>
          </cell>
          <cell r="AE14">
            <v>2.5569999999999999</v>
          </cell>
          <cell r="AF14">
            <v>2.5659999999999998</v>
          </cell>
          <cell r="AG14">
            <v>2.5670000000000002</v>
          </cell>
        </row>
        <row r="15">
          <cell r="A15">
            <v>4</v>
          </cell>
          <cell r="B15">
            <v>1.7390000000000001</v>
          </cell>
          <cell r="C15">
            <v>1.7350000000000001</v>
          </cell>
          <cell r="D15">
            <v>1.728</v>
          </cell>
          <cell r="E15">
            <v>1.72</v>
          </cell>
          <cell r="F15">
            <v>1.712</v>
          </cell>
          <cell r="G15">
            <v>1.7410000000000001</v>
          </cell>
          <cell r="H15">
            <v>1.8</v>
          </cell>
          <cell r="I15">
            <v>1.7470000000000001</v>
          </cell>
          <cell r="J15">
            <v>1.647</v>
          </cell>
          <cell r="K15">
            <v>1.6519999999999999</v>
          </cell>
          <cell r="L15">
            <v>1.651</v>
          </cell>
          <cell r="M15">
            <v>1.6950000000000001</v>
          </cell>
          <cell r="N15">
            <v>1.9419999999999999</v>
          </cell>
          <cell r="O15">
            <v>1.9490000000000001</v>
          </cell>
          <cell r="P15">
            <v>1.956</v>
          </cell>
          <cell r="Q15">
            <v>1.94</v>
          </cell>
          <cell r="R15">
            <v>2.2879999999999998</v>
          </cell>
          <cell r="S15">
            <v>2.2930000000000001</v>
          </cell>
          <cell r="T15">
            <v>2.2850000000000001</v>
          </cell>
          <cell r="U15">
            <v>2.327</v>
          </cell>
          <cell r="V15">
            <v>2.3010000000000002</v>
          </cell>
          <cell r="W15">
            <v>1.6850000000000001</v>
          </cell>
          <cell r="X15">
            <v>2.21</v>
          </cell>
          <cell r="Y15">
            <v>2.3340000000000001</v>
          </cell>
          <cell r="Z15">
            <v>2.2469999999999999</v>
          </cell>
          <cell r="AA15">
            <v>2.254</v>
          </cell>
          <cell r="AB15">
            <v>2.2759999999999998</v>
          </cell>
          <cell r="AC15">
            <v>2.2410000000000001</v>
          </cell>
          <cell r="AD15">
            <v>2.5640000000000001</v>
          </cell>
          <cell r="AE15">
            <v>2.5640000000000001</v>
          </cell>
          <cell r="AF15">
            <v>2.5710000000000002</v>
          </cell>
          <cell r="AG15">
            <v>2.57</v>
          </cell>
        </row>
        <row r="16">
          <cell r="A16">
            <v>4.333333333333333</v>
          </cell>
          <cell r="B16">
            <v>1.7410000000000001</v>
          </cell>
          <cell r="C16">
            <v>1.736</v>
          </cell>
          <cell r="D16">
            <v>1.728</v>
          </cell>
          <cell r="E16">
            <v>1.7190000000000001</v>
          </cell>
          <cell r="F16">
            <v>1.712</v>
          </cell>
          <cell r="G16">
            <v>1.7410000000000001</v>
          </cell>
          <cell r="H16">
            <v>1.8009999999999999</v>
          </cell>
          <cell r="I16">
            <v>1.7470000000000001</v>
          </cell>
          <cell r="J16">
            <v>1.647</v>
          </cell>
          <cell r="K16">
            <v>1.65</v>
          </cell>
          <cell r="L16">
            <v>1.6519999999999999</v>
          </cell>
          <cell r="M16">
            <v>1.694</v>
          </cell>
          <cell r="N16">
            <v>1.9430000000000001</v>
          </cell>
          <cell r="O16">
            <v>1.95</v>
          </cell>
          <cell r="P16">
            <v>1.958</v>
          </cell>
          <cell r="Q16">
            <v>1.9410000000000001</v>
          </cell>
          <cell r="R16">
            <v>2.2869999999999999</v>
          </cell>
          <cell r="S16">
            <v>2.2930000000000001</v>
          </cell>
          <cell r="T16">
            <v>2.2850000000000001</v>
          </cell>
          <cell r="U16">
            <v>2.3279999999999998</v>
          </cell>
          <cell r="V16">
            <v>2.2999999999999998</v>
          </cell>
          <cell r="W16">
            <v>1.6859999999999999</v>
          </cell>
          <cell r="X16">
            <v>2.2109999999999999</v>
          </cell>
          <cell r="Y16">
            <v>2.3330000000000002</v>
          </cell>
          <cell r="Z16">
            <v>2.2480000000000002</v>
          </cell>
          <cell r="AA16">
            <v>2.2549999999999999</v>
          </cell>
          <cell r="AB16">
            <v>2.2749999999999999</v>
          </cell>
          <cell r="AC16">
            <v>2.2429999999999999</v>
          </cell>
          <cell r="AD16">
            <v>2.5670000000000002</v>
          </cell>
          <cell r="AE16">
            <v>2.5649999999999999</v>
          </cell>
          <cell r="AF16">
            <v>2.5790000000000002</v>
          </cell>
          <cell r="AG16">
            <v>2.5710000000000002</v>
          </cell>
        </row>
        <row r="17">
          <cell r="A17">
            <v>4.6666666666666661</v>
          </cell>
          <cell r="B17">
            <v>1.742</v>
          </cell>
          <cell r="C17">
            <v>1.736</v>
          </cell>
          <cell r="D17">
            <v>1.728</v>
          </cell>
          <cell r="E17">
            <v>1.7190000000000001</v>
          </cell>
          <cell r="F17">
            <v>1.7130000000000001</v>
          </cell>
          <cell r="G17">
            <v>1.74</v>
          </cell>
          <cell r="H17">
            <v>1.802</v>
          </cell>
          <cell r="I17">
            <v>1.746</v>
          </cell>
          <cell r="J17">
            <v>1.6479999999999999</v>
          </cell>
          <cell r="K17">
            <v>1.65</v>
          </cell>
          <cell r="L17">
            <v>1.653</v>
          </cell>
          <cell r="M17">
            <v>1.696</v>
          </cell>
          <cell r="N17">
            <v>1.9450000000000001</v>
          </cell>
          <cell r="O17">
            <v>1.9510000000000001</v>
          </cell>
          <cell r="P17">
            <v>1.9570000000000001</v>
          </cell>
          <cell r="Q17">
            <v>1.9419999999999999</v>
          </cell>
          <cell r="R17">
            <v>2.29</v>
          </cell>
          <cell r="S17">
            <v>2.2959999999999998</v>
          </cell>
          <cell r="T17">
            <v>2.286</v>
          </cell>
          <cell r="U17">
            <v>2.33</v>
          </cell>
          <cell r="V17">
            <v>2.2999999999999998</v>
          </cell>
          <cell r="W17">
            <v>1.6850000000000001</v>
          </cell>
          <cell r="X17">
            <v>2.2120000000000002</v>
          </cell>
          <cell r="Y17">
            <v>2.3380000000000001</v>
          </cell>
          <cell r="Z17">
            <v>2.2490000000000001</v>
          </cell>
          <cell r="AA17">
            <v>2.2570000000000001</v>
          </cell>
          <cell r="AB17">
            <v>2.2770000000000001</v>
          </cell>
          <cell r="AC17">
            <v>2.2490000000000001</v>
          </cell>
          <cell r="AD17">
            <v>2.5670000000000002</v>
          </cell>
          <cell r="AE17">
            <v>2.573</v>
          </cell>
          <cell r="AF17">
            <v>2.5790000000000002</v>
          </cell>
          <cell r="AG17">
            <v>2.5750000000000002</v>
          </cell>
        </row>
        <row r="18">
          <cell r="A18">
            <v>4.9999999999999991</v>
          </cell>
          <cell r="B18">
            <v>1.742</v>
          </cell>
          <cell r="C18">
            <v>1.736</v>
          </cell>
          <cell r="D18">
            <v>1.728</v>
          </cell>
          <cell r="E18">
            <v>1.7170000000000001</v>
          </cell>
          <cell r="F18">
            <v>1.7130000000000001</v>
          </cell>
          <cell r="G18">
            <v>1.7410000000000001</v>
          </cell>
          <cell r="H18">
            <v>1.802</v>
          </cell>
          <cell r="I18">
            <v>1.7470000000000001</v>
          </cell>
          <cell r="J18">
            <v>1.6479999999999999</v>
          </cell>
          <cell r="K18">
            <v>1.65</v>
          </cell>
          <cell r="L18">
            <v>1.653</v>
          </cell>
          <cell r="M18">
            <v>1.696</v>
          </cell>
          <cell r="N18">
            <v>1.946</v>
          </cell>
          <cell r="O18">
            <v>1.9530000000000001</v>
          </cell>
          <cell r="P18">
            <v>1.958</v>
          </cell>
          <cell r="Q18">
            <v>1.9430000000000001</v>
          </cell>
          <cell r="R18">
            <v>2.2890000000000001</v>
          </cell>
          <cell r="S18">
            <v>2.2989999999999999</v>
          </cell>
          <cell r="T18">
            <v>2.2879999999999998</v>
          </cell>
          <cell r="U18">
            <v>2.33</v>
          </cell>
          <cell r="V18">
            <v>2.3010000000000002</v>
          </cell>
          <cell r="W18">
            <v>1.6839999999999999</v>
          </cell>
          <cell r="X18">
            <v>2.2130000000000001</v>
          </cell>
          <cell r="Y18">
            <v>2.3380000000000001</v>
          </cell>
          <cell r="Z18">
            <v>2.2509999999999999</v>
          </cell>
          <cell r="AA18">
            <v>2.258</v>
          </cell>
          <cell r="AB18">
            <v>2.2759999999999998</v>
          </cell>
          <cell r="AC18">
            <v>2.25</v>
          </cell>
          <cell r="AD18">
            <v>2.5710000000000002</v>
          </cell>
          <cell r="AE18">
            <v>2.577</v>
          </cell>
          <cell r="AF18">
            <v>2.581</v>
          </cell>
          <cell r="AG18">
            <v>2.58</v>
          </cell>
        </row>
        <row r="19">
          <cell r="A19">
            <v>5.3333333333333321</v>
          </cell>
          <cell r="B19">
            <v>1.742</v>
          </cell>
          <cell r="C19">
            <v>1.7370000000000001</v>
          </cell>
          <cell r="D19">
            <v>1.728</v>
          </cell>
          <cell r="E19">
            <v>1.7170000000000001</v>
          </cell>
          <cell r="F19">
            <v>1.7150000000000001</v>
          </cell>
          <cell r="G19">
            <v>1.7410000000000001</v>
          </cell>
          <cell r="H19">
            <v>1.804</v>
          </cell>
          <cell r="I19">
            <v>1.7470000000000001</v>
          </cell>
          <cell r="J19">
            <v>1.649</v>
          </cell>
          <cell r="K19">
            <v>1.651</v>
          </cell>
          <cell r="L19">
            <v>1.6539999999999999</v>
          </cell>
          <cell r="M19">
            <v>1.698</v>
          </cell>
          <cell r="N19">
            <v>1.946</v>
          </cell>
          <cell r="O19">
            <v>1.954</v>
          </cell>
          <cell r="P19">
            <v>1.9610000000000001</v>
          </cell>
          <cell r="Q19">
            <v>1.944</v>
          </cell>
          <cell r="R19">
            <v>2.2909999999999999</v>
          </cell>
          <cell r="S19">
            <v>2.2989999999999999</v>
          </cell>
          <cell r="T19">
            <v>2.2890000000000001</v>
          </cell>
          <cell r="U19">
            <v>2.3319999999999999</v>
          </cell>
          <cell r="V19">
            <v>2.306</v>
          </cell>
          <cell r="W19">
            <v>1.6839999999999999</v>
          </cell>
          <cell r="X19">
            <v>2.2149999999999999</v>
          </cell>
          <cell r="Y19">
            <v>2.343</v>
          </cell>
          <cell r="Z19">
            <v>2.254</v>
          </cell>
          <cell r="AA19">
            <v>2.2589999999999999</v>
          </cell>
          <cell r="AB19">
            <v>2.278</v>
          </cell>
          <cell r="AC19">
            <v>2.2490000000000001</v>
          </cell>
          <cell r="AD19">
            <v>2.5760000000000001</v>
          </cell>
          <cell r="AE19">
            <v>2.581</v>
          </cell>
          <cell r="AF19">
            <v>2.5819999999999999</v>
          </cell>
          <cell r="AG19">
            <v>2.585</v>
          </cell>
        </row>
        <row r="20">
          <cell r="A20">
            <v>5.6666666666666652</v>
          </cell>
          <cell r="B20">
            <v>1.742</v>
          </cell>
          <cell r="C20">
            <v>1.736</v>
          </cell>
          <cell r="D20">
            <v>1.7290000000000001</v>
          </cell>
          <cell r="E20">
            <v>1.7170000000000001</v>
          </cell>
          <cell r="F20">
            <v>1.716</v>
          </cell>
          <cell r="G20">
            <v>1.7410000000000001</v>
          </cell>
          <cell r="H20">
            <v>1.8049999999999999</v>
          </cell>
          <cell r="I20">
            <v>1.746</v>
          </cell>
          <cell r="J20">
            <v>1.649</v>
          </cell>
          <cell r="K20">
            <v>1.651</v>
          </cell>
          <cell r="L20">
            <v>1.6539999999999999</v>
          </cell>
          <cell r="M20">
            <v>1.696</v>
          </cell>
          <cell r="N20">
            <v>1.948</v>
          </cell>
          <cell r="O20">
            <v>1.956</v>
          </cell>
          <cell r="P20">
            <v>1.9610000000000001</v>
          </cell>
          <cell r="Q20">
            <v>1.9450000000000001</v>
          </cell>
          <cell r="R20">
            <v>2.2919999999999998</v>
          </cell>
          <cell r="S20">
            <v>2.3010000000000002</v>
          </cell>
          <cell r="T20">
            <v>2.29</v>
          </cell>
          <cell r="U20">
            <v>2.3370000000000002</v>
          </cell>
          <cell r="V20">
            <v>2.3079999999999998</v>
          </cell>
          <cell r="W20">
            <v>1.6830000000000001</v>
          </cell>
          <cell r="X20">
            <v>2.214</v>
          </cell>
          <cell r="Y20">
            <v>2.343</v>
          </cell>
          <cell r="Z20">
            <v>2.2549999999999999</v>
          </cell>
          <cell r="AA20">
            <v>2.2610000000000001</v>
          </cell>
          <cell r="AB20">
            <v>2.2789999999999999</v>
          </cell>
          <cell r="AC20">
            <v>2.2549999999999999</v>
          </cell>
          <cell r="AD20">
            <v>2.5750000000000002</v>
          </cell>
          <cell r="AE20">
            <v>2.5870000000000002</v>
          </cell>
          <cell r="AF20">
            <v>2.585</v>
          </cell>
          <cell r="AG20">
            <v>2.5880000000000001</v>
          </cell>
        </row>
        <row r="21">
          <cell r="A21">
            <v>5.9999999999999982</v>
          </cell>
          <cell r="B21">
            <v>1.7430000000000001</v>
          </cell>
          <cell r="C21">
            <v>1.736</v>
          </cell>
          <cell r="D21">
            <v>1.7290000000000001</v>
          </cell>
          <cell r="E21">
            <v>1.7170000000000001</v>
          </cell>
          <cell r="F21">
            <v>1.714</v>
          </cell>
          <cell r="G21">
            <v>1.7410000000000001</v>
          </cell>
          <cell r="H21">
            <v>1.8049999999999999</v>
          </cell>
          <cell r="I21">
            <v>1.746</v>
          </cell>
          <cell r="J21">
            <v>1.65</v>
          </cell>
          <cell r="K21">
            <v>1.651</v>
          </cell>
          <cell r="L21">
            <v>1.6539999999999999</v>
          </cell>
          <cell r="M21">
            <v>1.696</v>
          </cell>
          <cell r="N21">
            <v>1.948</v>
          </cell>
          <cell r="O21">
            <v>1.9590000000000001</v>
          </cell>
          <cell r="P21">
            <v>1.962</v>
          </cell>
          <cell r="Q21">
            <v>1.9470000000000001</v>
          </cell>
          <cell r="R21">
            <v>2.2930000000000001</v>
          </cell>
          <cell r="S21">
            <v>2.302</v>
          </cell>
          <cell r="T21">
            <v>2.2930000000000001</v>
          </cell>
          <cell r="U21">
            <v>2.3359999999999999</v>
          </cell>
          <cell r="V21">
            <v>2.306</v>
          </cell>
          <cell r="W21">
            <v>1.68</v>
          </cell>
          <cell r="X21">
            <v>2.2170000000000001</v>
          </cell>
          <cell r="Y21">
            <v>2.3420000000000001</v>
          </cell>
          <cell r="Z21">
            <v>2.2559999999999998</v>
          </cell>
          <cell r="AA21">
            <v>2.262</v>
          </cell>
          <cell r="AB21">
            <v>2.2789999999999999</v>
          </cell>
          <cell r="AC21">
            <v>2.2530000000000001</v>
          </cell>
          <cell r="AD21">
            <v>2.5779999999999998</v>
          </cell>
          <cell r="AE21">
            <v>2.589</v>
          </cell>
          <cell r="AF21">
            <v>2.589</v>
          </cell>
          <cell r="AG21">
            <v>2.589</v>
          </cell>
        </row>
        <row r="22">
          <cell r="A22">
            <v>6.3333333333333313</v>
          </cell>
          <cell r="B22">
            <v>1.7430000000000001</v>
          </cell>
          <cell r="C22">
            <v>1.736</v>
          </cell>
          <cell r="D22">
            <v>1.7290000000000001</v>
          </cell>
          <cell r="E22">
            <v>1.716</v>
          </cell>
          <cell r="F22">
            <v>1.714</v>
          </cell>
          <cell r="G22">
            <v>1.7410000000000001</v>
          </cell>
          <cell r="H22">
            <v>1.8049999999999999</v>
          </cell>
          <cell r="I22">
            <v>1.746</v>
          </cell>
          <cell r="J22">
            <v>1.651</v>
          </cell>
          <cell r="K22">
            <v>1.651</v>
          </cell>
          <cell r="L22">
            <v>1.655</v>
          </cell>
          <cell r="M22">
            <v>1.696</v>
          </cell>
          <cell r="N22">
            <v>1.9490000000000001</v>
          </cell>
          <cell r="O22">
            <v>1.958</v>
          </cell>
          <cell r="P22">
            <v>1.9650000000000001</v>
          </cell>
          <cell r="Q22">
            <v>1.948</v>
          </cell>
          <cell r="R22">
            <v>2.294</v>
          </cell>
          <cell r="S22">
            <v>2.3039999999999998</v>
          </cell>
          <cell r="T22">
            <v>2.2930000000000001</v>
          </cell>
          <cell r="U22">
            <v>2.3370000000000002</v>
          </cell>
          <cell r="V22">
            <v>2.3069999999999999</v>
          </cell>
          <cell r="W22">
            <v>1.6779999999999999</v>
          </cell>
          <cell r="X22">
            <v>2.2170000000000001</v>
          </cell>
          <cell r="Y22">
            <v>2.3450000000000002</v>
          </cell>
          <cell r="Z22">
            <v>2.2570000000000001</v>
          </cell>
          <cell r="AA22">
            <v>2.2639999999999998</v>
          </cell>
          <cell r="AB22">
            <v>2.2789999999999999</v>
          </cell>
          <cell r="AC22">
            <v>2.2549999999999999</v>
          </cell>
          <cell r="AD22">
            <v>2.5859999999999999</v>
          </cell>
          <cell r="AE22">
            <v>2.5960000000000001</v>
          </cell>
          <cell r="AF22">
            <v>2.593</v>
          </cell>
          <cell r="AG22">
            <v>2.5950000000000002</v>
          </cell>
        </row>
        <row r="23">
          <cell r="A23">
            <v>6.6666666666666643</v>
          </cell>
          <cell r="B23">
            <v>1.7430000000000001</v>
          </cell>
          <cell r="C23">
            <v>1.736</v>
          </cell>
          <cell r="D23">
            <v>1.73</v>
          </cell>
          <cell r="E23">
            <v>1.716</v>
          </cell>
          <cell r="F23">
            <v>1.7150000000000001</v>
          </cell>
          <cell r="G23">
            <v>1.7410000000000001</v>
          </cell>
          <cell r="H23">
            <v>1.8049999999999999</v>
          </cell>
          <cell r="I23">
            <v>1.746</v>
          </cell>
          <cell r="J23">
            <v>1.653</v>
          </cell>
          <cell r="K23">
            <v>1.651</v>
          </cell>
          <cell r="L23">
            <v>1.655</v>
          </cell>
          <cell r="M23">
            <v>1.696</v>
          </cell>
          <cell r="N23">
            <v>1.95</v>
          </cell>
          <cell r="O23">
            <v>1.96</v>
          </cell>
          <cell r="P23">
            <v>1.9650000000000001</v>
          </cell>
          <cell r="Q23">
            <v>1.948</v>
          </cell>
          <cell r="R23">
            <v>2.2970000000000002</v>
          </cell>
          <cell r="S23">
            <v>2.3069999999999999</v>
          </cell>
          <cell r="T23">
            <v>2.2919999999999998</v>
          </cell>
          <cell r="U23">
            <v>2.34</v>
          </cell>
          <cell r="V23">
            <v>2.3079999999999998</v>
          </cell>
          <cell r="W23">
            <v>1.677</v>
          </cell>
          <cell r="X23">
            <v>2.2189999999999999</v>
          </cell>
          <cell r="Y23">
            <v>2.3450000000000002</v>
          </cell>
          <cell r="Z23">
            <v>2.258</v>
          </cell>
          <cell r="AA23">
            <v>2.2669999999999999</v>
          </cell>
          <cell r="AB23">
            <v>2.2829999999999999</v>
          </cell>
          <cell r="AC23">
            <v>2.2559999999999998</v>
          </cell>
          <cell r="AD23">
            <v>2.59</v>
          </cell>
          <cell r="AE23">
            <v>2.5979999999999999</v>
          </cell>
          <cell r="AF23">
            <v>2.5950000000000002</v>
          </cell>
          <cell r="AG23">
            <v>2.5990000000000002</v>
          </cell>
        </row>
        <row r="24">
          <cell r="A24">
            <v>6.9999999999999973</v>
          </cell>
          <cell r="B24">
            <v>1.7450000000000001</v>
          </cell>
          <cell r="C24">
            <v>1.738</v>
          </cell>
          <cell r="D24">
            <v>1.73</v>
          </cell>
          <cell r="E24">
            <v>1.716</v>
          </cell>
          <cell r="F24">
            <v>1.7150000000000001</v>
          </cell>
          <cell r="G24">
            <v>1.7410000000000001</v>
          </cell>
          <cell r="H24">
            <v>1.8049999999999999</v>
          </cell>
          <cell r="I24">
            <v>1.7470000000000001</v>
          </cell>
          <cell r="J24">
            <v>1.653</v>
          </cell>
          <cell r="K24">
            <v>1.6519999999999999</v>
          </cell>
          <cell r="L24">
            <v>1.657</v>
          </cell>
          <cell r="M24">
            <v>1.696</v>
          </cell>
          <cell r="N24">
            <v>1.9510000000000001</v>
          </cell>
          <cell r="O24">
            <v>1.962</v>
          </cell>
          <cell r="P24">
            <v>1.9650000000000001</v>
          </cell>
          <cell r="Q24">
            <v>1.9490000000000001</v>
          </cell>
          <cell r="R24">
            <v>2.2959999999999998</v>
          </cell>
          <cell r="S24">
            <v>2.3079999999999998</v>
          </cell>
          <cell r="T24">
            <v>2.2959999999999998</v>
          </cell>
          <cell r="U24">
            <v>2.34</v>
          </cell>
          <cell r="V24">
            <v>2.3079999999999998</v>
          </cell>
          <cell r="W24">
            <v>1.675</v>
          </cell>
          <cell r="X24">
            <v>2.2200000000000002</v>
          </cell>
          <cell r="Y24">
            <v>2.3460000000000001</v>
          </cell>
          <cell r="Z24">
            <v>2.2589999999999999</v>
          </cell>
          <cell r="AA24">
            <v>2.2669999999999999</v>
          </cell>
          <cell r="AB24">
            <v>2.2810000000000001</v>
          </cell>
          <cell r="AC24">
            <v>2.2570000000000001</v>
          </cell>
          <cell r="AD24">
            <v>2.5920000000000001</v>
          </cell>
          <cell r="AE24">
            <v>2.601</v>
          </cell>
          <cell r="AF24">
            <v>2.597</v>
          </cell>
          <cell r="AG24">
            <v>2.601</v>
          </cell>
        </row>
        <row r="25">
          <cell r="A25">
            <v>7.3333333333333304</v>
          </cell>
          <cell r="B25">
            <v>1.744</v>
          </cell>
          <cell r="C25">
            <v>1.74</v>
          </cell>
          <cell r="D25">
            <v>1.73</v>
          </cell>
          <cell r="E25">
            <v>1.716</v>
          </cell>
          <cell r="F25">
            <v>1.716</v>
          </cell>
          <cell r="G25">
            <v>1.742</v>
          </cell>
          <cell r="H25">
            <v>1.806</v>
          </cell>
          <cell r="I25">
            <v>1.748</v>
          </cell>
          <cell r="J25">
            <v>1.653</v>
          </cell>
          <cell r="K25">
            <v>1.651</v>
          </cell>
          <cell r="L25">
            <v>1.6559999999999999</v>
          </cell>
          <cell r="M25">
            <v>1.6950000000000001</v>
          </cell>
          <cell r="N25">
            <v>1.954</v>
          </cell>
          <cell r="O25">
            <v>1.9630000000000001</v>
          </cell>
          <cell r="P25">
            <v>1.968</v>
          </cell>
          <cell r="Q25">
            <v>1.95</v>
          </cell>
          <cell r="R25">
            <v>2.2970000000000002</v>
          </cell>
          <cell r="S25">
            <v>2.306</v>
          </cell>
          <cell r="T25">
            <v>2.294</v>
          </cell>
          <cell r="U25">
            <v>2.343</v>
          </cell>
          <cell r="V25">
            <v>2.3079999999999998</v>
          </cell>
          <cell r="W25">
            <v>1.6739999999999999</v>
          </cell>
          <cell r="X25">
            <v>2.2200000000000002</v>
          </cell>
          <cell r="Y25">
            <v>2.3460000000000001</v>
          </cell>
          <cell r="Z25">
            <v>2.2610000000000001</v>
          </cell>
          <cell r="AA25">
            <v>2.2669999999999999</v>
          </cell>
          <cell r="AB25">
            <v>2.286</v>
          </cell>
          <cell r="AC25">
            <v>2.2599999999999998</v>
          </cell>
          <cell r="AD25">
            <v>2.589</v>
          </cell>
          <cell r="AE25">
            <v>2.6019999999999999</v>
          </cell>
          <cell r="AF25">
            <v>2.6040000000000001</v>
          </cell>
          <cell r="AG25">
            <v>2.6040000000000001</v>
          </cell>
        </row>
        <row r="26">
          <cell r="A26">
            <v>7.6666666666666634</v>
          </cell>
          <cell r="B26">
            <v>1.7450000000000001</v>
          </cell>
          <cell r="C26">
            <v>1.74</v>
          </cell>
          <cell r="D26">
            <v>1.7310000000000001</v>
          </cell>
          <cell r="E26">
            <v>1.7170000000000001</v>
          </cell>
          <cell r="F26">
            <v>1.7170000000000001</v>
          </cell>
          <cell r="G26">
            <v>1.742</v>
          </cell>
          <cell r="H26">
            <v>1.806</v>
          </cell>
          <cell r="I26">
            <v>1.746</v>
          </cell>
          <cell r="J26">
            <v>1.653</v>
          </cell>
          <cell r="K26">
            <v>1.6519999999999999</v>
          </cell>
          <cell r="L26">
            <v>1.657</v>
          </cell>
          <cell r="M26">
            <v>1.696</v>
          </cell>
          <cell r="N26">
            <v>1.9550000000000001</v>
          </cell>
          <cell r="O26">
            <v>1.964</v>
          </cell>
          <cell r="P26">
            <v>1.9670000000000001</v>
          </cell>
          <cell r="Q26">
            <v>1.952</v>
          </cell>
          <cell r="R26">
            <v>2.298</v>
          </cell>
          <cell r="S26">
            <v>2.3090000000000002</v>
          </cell>
          <cell r="T26">
            <v>2.2970000000000002</v>
          </cell>
          <cell r="U26">
            <v>2.347</v>
          </cell>
          <cell r="V26">
            <v>2.3130000000000002</v>
          </cell>
          <cell r="W26">
            <v>1.6739999999999999</v>
          </cell>
          <cell r="X26">
            <v>2.222</v>
          </cell>
          <cell r="Y26">
            <v>2.347</v>
          </cell>
          <cell r="Z26">
            <v>2.2610000000000001</v>
          </cell>
          <cell r="AA26">
            <v>2.2679999999999998</v>
          </cell>
          <cell r="AB26">
            <v>2.2869999999999999</v>
          </cell>
          <cell r="AC26">
            <v>2.258</v>
          </cell>
          <cell r="AD26">
            <v>2.5960000000000001</v>
          </cell>
          <cell r="AE26">
            <v>2.6040000000000001</v>
          </cell>
          <cell r="AF26">
            <v>2.609</v>
          </cell>
          <cell r="AG26">
            <v>2.6070000000000002</v>
          </cell>
        </row>
        <row r="27">
          <cell r="A27">
            <v>7.9999999999999964</v>
          </cell>
          <cell r="B27">
            <v>1.7450000000000001</v>
          </cell>
          <cell r="C27">
            <v>1.74</v>
          </cell>
          <cell r="D27">
            <v>1.73</v>
          </cell>
          <cell r="E27">
            <v>1.716</v>
          </cell>
          <cell r="F27">
            <v>1.7170000000000001</v>
          </cell>
          <cell r="G27">
            <v>1.7430000000000001</v>
          </cell>
          <cell r="H27">
            <v>1.806</v>
          </cell>
          <cell r="I27">
            <v>1.7450000000000001</v>
          </cell>
          <cell r="J27">
            <v>1.653</v>
          </cell>
          <cell r="K27">
            <v>1.651</v>
          </cell>
          <cell r="L27">
            <v>1.657</v>
          </cell>
          <cell r="M27">
            <v>1.694</v>
          </cell>
          <cell r="N27">
            <v>1.956</v>
          </cell>
          <cell r="O27">
            <v>1.966</v>
          </cell>
          <cell r="P27">
            <v>1.9710000000000001</v>
          </cell>
          <cell r="Q27">
            <v>1.9530000000000001</v>
          </cell>
          <cell r="R27">
            <v>2.2999999999999998</v>
          </cell>
          <cell r="S27">
            <v>2.3090000000000002</v>
          </cell>
          <cell r="T27">
            <v>2.2989999999999999</v>
          </cell>
          <cell r="U27">
            <v>2.3460000000000001</v>
          </cell>
          <cell r="V27">
            <v>2.3119999999999998</v>
          </cell>
          <cell r="W27">
            <v>1.6719999999999999</v>
          </cell>
          <cell r="X27">
            <v>2.2229999999999999</v>
          </cell>
          <cell r="Y27">
            <v>2.35</v>
          </cell>
          <cell r="Z27">
            <v>2.262</v>
          </cell>
          <cell r="AA27">
            <v>2.2730000000000001</v>
          </cell>
          <cell r="AB27">
            <v>2.2869999999999999</v>
          </cell>
          <cell r="AC27">
            <v>2.2639999999999998</v>
          </cell>
          <cell r="AD27">
            <v>2.5990000000000002</v>
          </cell>
          <cell r="AE27">
            <v>2.6070000000000002</v>
          </cell>
          <cell r="AF27">
            <v>2.609</v>
          </cell>
          <cell r="AG27">
            <v>2.6139999999999999</v>
          </cell>
        </row>
        <row r="28">
          <cell r="A28">
            <v>8.3333333333333304</v>
          </cell>
          <cell r="B28">
            <v>1.7450000000000001</v>
          </cell>
          <cell r="C28">
            <v>1.74</v>
          </cell>
          <cell r="D28">
            <v>1.7310000000000001</v>
          </cell>
          <cell r="E28">
            <v>1.718</v>
          </cell>
          <cell r="F28">
            <v>1.716</v>
          </cell>
          <cell r="G28">
            <v>1.744</v>
          </cell>
          <cell r="H28">
            <v>1.806</v>
          </cell>
          <cell r="I28">
            <v>1.746</v>
          </cell>
          <cell r="J28">
            <v>1.653</v>
          </cell>
          <cell r="K28">
            <v>1.651</v>
          </cell>
          <cell r="L28">
            <v>1.657</v>
          </cell>
          <cell r="M28">
            <v>1.6950000000000001</v>
          </cell>
          <cell r="N28">
            <v>1.956</v>
          </cell>
          <cell r="O28">
            <v>1.966</v>
          </cell>
          <cell r="P28">
            <v>1.9690000000000001</v>
          </cell>
          <cell r="Q28">
            <v>1.9530000000000001</v>
          </cell>
          <cell r="R28">
            <v>2.2989999999999999</v>
          </cell>
          <cell r="S28">
            <v>2.31</v>
          </cell>
          <cell r="T28">
            <v>2.2999999999999998</v>
          </cell>
          <cell r="U28">
            <v>2.343</v>
          </cell>
          <cell r="V28">
            <v>2.3140000000000001</v>
          </cell>
          <cell r="W28">
            <v>1.669</v>
          </cell>
          <cell r="X28">
            <v>2.222</v>
          </cell>
          <cell r="Y28">
            <v>2.3479999999999999</v>
          </cell>
          <cell r="Z28">
            <v>2.2669999999999999</v>
          </cell>
          <cell r="AA28">
            <v>2.2730000000000001</v>
          </cell>
          <cell r="AB28">
            <v>2.29</v>
          </cell>
          <cell r="AC28">
            <v>2.266</v>
          </cell>
          <cell r="AD28">
            <v>2.6019999999999999</v>
          </cell>
          <cell r="AE28">
            <v>2.6110000000000002</v>
          </cell>
          <cell r="AF28">
            <v>2.613</v>
          </cell>
          <cell r="AG28">
            <v>2.6120000000000001</v>
          </cell>
        </row>
        <row r="29">
          <cell r="A29">
            <v>8.6666666666666643</v>
          </cell>
          <cell r="B29">
            <v>1.7450000000000001</v>
          </cell>
          <cell r="C29">
            <v>1.74</v>
          </cell>
          <cell r="D29">
            <v>1.7310000000000001</v>
          </cell>
          <cell r="E29">
            <v>1.7170000000000001</v>
          </cell>
          <cell r="F29">
            <v>1.7170000000000001</v>
          </cell>
          <cell r="G29">
            <v>1.744</v>
          </cell>
          <cell r="H29">
            <v>1.8080000000000001</v>
          </cell>
          <cell r="I29">
            <v>1.746</v>
          </cell>
          <cell r="J29">
            <v>1.653</v>
          </cell>
          <cell r="K29">
            <v>1.6519999999999999</v>
          </cell>
          <cell r="L29">
            <v>1.6579999999999999</v>
          </cell>
          <cell r="M29">
            <v>1.6950000000000001</v>
          </cell>
          <cell r="N29">
            <v>1.9570000000000001</v>
          </cell>
          <cell r="O29">
            <v>1.968</v>
          </cell>
          <cell r="P29">
            <v>1.972</v>
          </cell>
          <cell r="Q29">
            <v>1.9550000000000001</v>
          </cell>
          <cell r="R29">
            <v>2.3010000000000002</v>
          </cell>
          <cell r="S29">
            <v>2.3119999999999998</v>
          </cell>
          <cell r="T29">
            <v>2.2989999999999999</v>
          </cell>
          <cell r="U29">
            <v>2.3439999999999999</v>
          </cell>
          <cell r="V29">
            <v>2.3149999999999999</v>
          </cell>
          <cell r="W29">
            <v>1.669</v>
          </cell>
          <cell r="X29">
            <v>2.226</v>
          </cell>
          <cell r="Y29">
            <v>2.347</v>
          </cell>
          <cell r="Z29">
            <v>2.2679999999999998</v>
          </cell>
          <cell r="AA29">
            <v>2.2730000000000001</v>
          </cell>
          <cell r="AB29">
            <v>2.2909999999999999</v>
          </cell>
          <cell r="AC29">
            <v>2.2650000000000001</v>
          </cell>
          <cell r="AD29">
            <v>2.61</v>
          </cell>
          <cell r="AE29">
            <v>2.621</v>
          </cell>
          <cell r="AF29">
            <v>2.617</v>
          </cell>
          <cell r="AG29">
            <v>2.6160000000000001</v>
          </cell>
        </row>
        <row r="30">
          <cell r="A30">
            <v>8.9999999999999982</v>
          </cell>
          <cell r="B30">
            <v>1.7450000000000001</v>
          </cell>
          <cell r="C30">
            <v>1.74</v>
          </cell>
          <cell r="D30">
            <v>1.732</v>
          </cell>
          <cell r="E30">
            <v>1.718</v>
          </cell>
          <cell r="F30">
            <v>1.718</v>
          </cell>
          <cell r="G30">
            <v>1.744</v>
          </cell>
          <cell r="H30">
            <v>1.8069999999999999</v>
          </cell>
          <cell r="I30">
            <v>1.7450000000000001</v>
          </cell>
          <cell r="J30">
            <v>1.653</v>
          </cell>
          <cell r="K30">
            <v>1.651</v>
          </cell>
          <cell r="L30">
            <v>1.6579999999999999</v>
          </cell>
          <cell r="M30">
            <v>1.696</v>
          </cell>
          <cell r="N30">
            <v>1.9590000000000001</v>
          </cell>
          <cell r="O30">
            <v>1.9690000000000001</v>
          </cell>
          <cell r="P30">
            <v>1.974</v>
          </cell>
          <cell r="Q30">
            <v>1.9550000000000001</v>
          </cell>
          <cell r="R30">
            <v>2.302</v>
          </cell>
          <cell r="S30">
            <v>2.3119999999999998</v>
          </cell>
          <cell r="T30">
            <v>2.3010000000000002</v>
          </cell>
          <cell r="U30">
            <v>2.3460000000000001</v>
          </cell>
          <cell r="V30">
            <v>2.3170000000000002</v>
          </cell>
          <cell r="W30">
            <v>1.667</v>
          </cell>
          <cell r="X30">
            <v>2.2250000000000001</v>
          </cell>
          <cell r="Y30">
            <v>2.3490000000000002</v>
          </cell>
          <cell r="Z30">
            <v>2.2690000000000001</v>
          </cell>
          <cell r="AA30">
            <v>2.2770000000000001</v>
          </cell>
          <cell r="AB30">
            <v>2.2909999999999999</v>
          </cell>
          <cell r="AC30">
            <v>2.27</v>
          </cell>
          <cell r="AD30">
            <v>2.6110000000000002</v>
          </cell>
          <cell r="AE30">
            <v>2.621</v>
          </cell>
          <cell r="AF30">
            <v>2.62</v>
          </cell>
          <cell r="AG30">
            <v>2.62</v>
          </cell>
        </row>
        <row r="31">
          <cell r="A31">
            <v>9.3333333333333321</v>
          </cell>
          <cell r="B31">
            <v>1.7450000000000001</v>
          </cell>
          <cell r="C31">
            <v>1.7430000000000001</v>
          </cell>
          <cell r="D31">
            <v>1.732</v>
          </cell>
          <cell r="E31">
            <v>1.718</v>
          </cell>
          <cell r="F31">
            <v>1.718</v>
          </cell>
          <cell r="G31">
            <v>1.7450000000000001</v>
          </cell>
          <cell r="H31">
            <v>1.8089999999999999</v>
          </cell>
          <cell r="I31">
            <v>1.7450000000000001</v>
          </cell>
          <cell r="J31">
            <v>1.6539999999999999</v>
          </cell>
          <cell r="K31">
            <v>1.651</v>
          </cell>
          <cell r="L31">
            <v>1.6579999999999999</v>
          </cell>
          <cell r="M31">
            <v>1.696</v>
          </cell>
          <cell r="N31">
            <v>1.9610000000000001</v>
          </cell>
          <cell r="O31">
            <v>1.97</v>
          </cell>
          <cell r="P31">
            <v>1.974</v>
          </cell>
          <cell r="Q31">
            <v>1.956</v>
          </cell>
          <cell r="R31">
            <v>2.3029999999999999</v>
          </cell>
          <cell r="S31">
            <v>2.3149999999999999</v>
          </cell>
          <cell r="T31">
            <v>2.3029999999999999</v>
          </cell>
          <cell r="U31">
            <v>2.3479999999999999</v>
          </cell>
          <cell r="V31">
            <v>2.319</v>
          </cell>
          <cell r="W31">
            <v>1.6659999999999999</v>
          </cell>
          <cell r="X31">
            <v>2.2269999999999999</v>
          </cell>
          <cell r="Y31">
            <v>2.3490000000000002</v>
          </cell>
          <cell r="Z31">
            <v>2.2719999999999998</v>
          </cell>
          <cell r="AA31">
            <v>2.2759999999999998</v>
          </cell>
          <cell r="AB31">
            <v>2.2919999999999998</v>
          </cell>
          <cell r="AC31">
            <v>2.2709999999999999</v>
          </cell>
          <cell r="AD31">
            <v>2.6110000000000002</v>
          </cell>
          <cell r="AE31">
            <v>2.6269999999999998</v>
          </cell>
          <cell r="AF31">
            <v>2.6179999999999999</v>
          </cell>
          <cell r="AG31">
            <v>2.6259999999999999</v>
          </cell>
        </row>
        <row r="32">
          <cell r="A32">
            <v>9.6666666666666661</v>
          </cell>
          <cell r="B32">
            <v>1.744</v>
          </cell>
          <cell r="C32">
            <v>1.744</v>
          </cell>
          <cell r="D32">
            <v>1.732</v>
          </cell>
          <cell r="E32">
            <v>1.7190000000000001</v>
          </cell>
          <cell r="F32">
            <v>1.718</v>
          </cell>
          <cell r="G32">
            <v>1.7450000000000001</v>
          </cell>
          <cell r="H32">
            <v>1.8080000000000001</v>
          </cell>
          <cell r="I32">
            <v>1.7450000000000001</v>
          </cell>
          <cell r="J32">
            <v>1.655</v>
          </cell>
          <cell r="K32">
            <v>1.651</v>
          </cell>
          <cell r="L32">
            <v>1.66</v>
          </cell>
          <cell r="M32">
            <v>1.6950000000000001</v>
          </cell>
          <cell r="N32">
            <v>1.962</v>
          </cell>
          <cell r="O32">
            <v>1.972</v>
          </cell>
          <cell r="P32">
            <v>1.9750000000000001</v>
          </cell>
          <cell r="Q32">
            <v>1.9590000000000001</v>
          </cell>
          <cell r="R32">
            <v>2.3050000000000002</v>
          </cell>
          <cell r="S32">
            <v>2.3140000000000001</v>
          </cell>
          <cell r="T32">
            <v>2.302</v>
          </cell>
          <cell r="U32">
            <v>2.3460000000000001</v>
          </cell>
          <cell r="V32">
            <v>2.3180000000000001</v>
          </cell>
          <cell r="W32">
            <v>1.663</v>
          </cell>
          <cell r="X32">
            <v>2.2269999999999999</v>
          </cell>
          <cell r="Y32">
            <v>2.351</v>
          </cell>
          <cell r="Z32">
            <v>2.2690000000000001</v>
          </cell>
          <cell r="AA32">
            <v>2.2789999999999999</v>
          </cell>
          <cell r="AB32">
            <v>2.294</v>
          </cell>
          <cell r="AC32">
            <v>2.2719999999999998</v>
          </cell>
          <cell r="AD32">
            <v>2.6160000000000001</v>
          </cell>
          <cell r="AE32">
            <v>2.6280000000000001</v>
          </cell>
          <cell r="AF32">
            <v>2.6240000000000001</v>
          </cell>
          <cell r="AG32">
            <v>2.629</v>
          </cell>
        </row>
        <row r="33">
          <cell r="A33">
            <v>10</v>
          </cell>
          <cell r="B33">
            <v>1.7450000000000001</v>
          </cell>
          <cell r="C33">
            <v>1.7430000000000001</v>
          </cell>
          <cell r="D33">
            <v>1.732</v>
          </cell>
          <cell r="E33">
            <v>1.72</v>
          </cell>
          <cell r="F33">
            <v>1.7190000000000001</v>
          </cell>
          <cell r="G33">
            <v>1.7450000000000001</v>
          </cell>
          <cell r="H33">
            <v>1.8080000000000001</v>
          </cell>
          <cell r="I33">
            <v>1.7450000000000001</v>
          </cell>
          <cell r="J33">
            <v>1.655</v>
          </cell>
          <cell r="K33">
            <v>1.65</v>
          </cell>
          <cell r="L33">
            <v>1.659</v>
          </cell>
          <cell r="M33">
            <v>1.696</v>
          </cell>
          <cell r="N33">
            <v>1.962</v>
          </cell>
          <cell r="O33">
            <v>1.974</v>
          </cell>
          <cell r="P33">
            <v>1.9770000000000001</v>
          </cell>
          <cell r="Q33">
            <v>1.96</v>
          </cell>
          <cell r="R33">
            <v>2.306</v>
          </cell>
          <cell r="S33">
            <v>2.3159999999999998</v>
          </cell>
          <cell r="T33">
            <v>2.3039999999999998</v>
          </cell>
          <cell r="U33">
            <v>2.3479999999999999</v>
          </cell>
          <cell r="V33">
            <v>2.3170000000000002</v>
          </cell>
          <cell r="W33">
            <v>1.6579999999999999</v>
          </cell>
          <cell r="X33">
            <v>2.2269999999999999</v>
          </cell>
          <cell r="Y33">
            <v>2.3530000000000002</v>
          </cell>
          <cell r="Z33">
            <v>2.2730000000000001</v>
          </cell>
          <cell r="AA33">
            <v>2.2799999999999998</v>
          </cell>
          <cell r="AB33">
            <v>2.2949999999999999</v>
          </cell>
          <cell r="AC33">
            <v>2.2730000000000001</v>
          </cell>
          <cell r="AD33">
            <v>2.6230000000000002</v>
          </cell>
          <cell r="AE33">
            <v>2.6280000000000001</v>
          </cell>
          <cell r="AF33">
            <v>2.6280000000000001</v>
          </cell>
          <cell r="AG33">
            <v>2.629</v>
          </cell>
        </row>
        <row r="34">
          <cell r="A34">
            <v>10.333333333333334</v>
          </cell>
          <cell r="B34">
            <v>1.746</v>
          </cell>
          <cell r="C34">
            <v>1.7430000000000001</v>
          </cell>
          <cell r="D34">
            <v>1.732</v>
          </cell>
          <cell r="E34">
            <v>1.72</v>
          </cell>
          <cell r="F34">
            <v>1.7190000000000001</v>
          </cell>
          <cell r="G34">
            <v>1.746</v>
          </cell>
          <cell r="H34">
            <v>1.8089999999999999</v>
          </cell>
          <cell r="I34">
            <v>1.7450000000000001</v>
          </cell>
          <cell r="J34">
            <v>1.6559999999999999</v>
          </cell>
          <cell r="K34">
            <v>1.651</v>
          </cell>
          <cell r="L34">
            <v>1.66</v>
          </cell>
          <cell r="M34">
            <v>1.696</v>
          </cell>
          <cell r="N34">
            <v>1.9630000000000001</v>
          </cell>
          <cell r="O34">
            <v>1.9750000000000001</v>
          </cell>
          <cell r="P34">
            <v>1.978</v>
          </cell>
          <cell r="Q34">
            <v>1.96</v>
          </cell>
          <cell r="R34">
            <v>2.306</v>
          </cell>
          <cell r="S34">
            <v>2.3170000000000002</v>
          </cell>
          <cell r="T34">
            <v>2.3050000000000002</v>
          </cell>
          <cell r="U34">
            <v>2.3490000000000002</v>
          </cell>
          <cell r="V34">
            <v>2.3199999999999998</v>
          </cell>
          <cell r="W34">
            <v>1.655</v>
          </cell>
          <cell r="X34">
            <v>2.2320000000000002</v>
          </cell>
          <cell r="Y34">
            <v>2.3559999999999999</v>
          </cell>
          <cell r="Z34">
            <v>2.2759999999999998</v>
          </cell>
          <cell r="AA34">
            <v>2.282</v>
          </cell>
          <cell r="AB34">
            <v>2.2989999999999999</v>
          </cell>
          <cell r="AC34">
            <v>2.2759999999999998</v>
          </cell>
          <cell r="AD34">
            <v>2.6230000000000002</v>
          </cell>
          <cell r="AE34">
            <v>2.6309999999999998</v>
          </cell>
          <cell r="AF34">
            <v>2.6320000000000001</v>
          </cell>
          <cell r="AG34">
            <v>2.6349999999999998</v>
          </cell>
        </row>
        <row r="35">
          <cell r="A35">
            <v>10.666666666666668</v>
          </cell>
          <cell r="B35">
            <v>1.746</v>
          </cell>
          <cell r="C35">
            <v>1.7450000000000001</v>
          </cell>
          <cell r="D35">
            <v>1.7330000000000001</v>
          </cell>
          <cell r="E35">
            <v>1.7210000000000001</v>
          </cell>
          <cell r="F35">
            <v>1.7190000000000001</v>
          </cell>
          <cell r="G35">
            <v>1.746</v>
          </cell>
          <cell r="H35">
            <v>1.8089999999999999</v>
          </cell>
          <cell r="I35">
            <v>1.746</v>
          </cell>
          <cell r="J35">
            <v>1.655</v>
          </cell>
          <cell r="K35">
            <v>1.651</v>
          </cell>
          <cell r="L35">
            <v>1.661</v>
          </cell>
          <cell r="M35">
            <v>1.696</v>
          </cell>
          <cell r="N35">
            <v>1.964</v>
          </cell>
          <cell r="O35">
            <v>1.978</v>
          </cell>
          <cell r="P35">
            <v>1.9790000000000001</v>
          </cell>
          <cell r="Q35">
            <v>1.9610000000000001</v>
          </cell>
          <cell r="R35">
            <v>2.3069999999999999</v>
          </cell>
          <cell r="S35">
            <v>2.3180000000000001</v>
          </cell>
          <cell r="T35">
            <v>2.3050000000000002</v>
          </cell>
          <cell r="U35">
            <v>2.3530000000000002</v>
          </cell>
          <cell r="V35">
            <v>2.323</v>
          </cell>
          <cell r="W35">
            <v>1.655</v>
          </cell>
          <cell r="X35">
            <v>2.23</v>
          </cell>
          <cell r="Y35">
            <v>2.3559999999999999</v>
          </cell>
          <cell r="Z35">
            <v>2.2749999999999999</v>
          </cell>
          <cell r="AA35">
            <v>2.2850000000000001</v>
          </cell>
          <cell r="AB35">
            <v>2.2999999999999998</v>
          </cell>
          <cell r="AC35">
            <v>2.2759999999999998</v>
          </cell>
          <cell r="AD35">
            <v>2.6259999999999999</v>
          </cell>
          <cell r="AE35">
            <v>2.6379999999999999</v>
          </cell>
          <cell r="AF35">
            <v>2.6419999999999999</v>
          </cell>
          <cell r="AG35">
            <v>2.6389999999999998</v>
          </cell>
        </row>
        <row r="36">
          <cell r="A36">
            <v>11.000000000000002</v>
          </cell>
          <cell r="B36">
            <v>1.7450000000000001</v>
          </cell>
          <cell r="C36">
            <v>1.7450000000000001</v>
          </cell>
          <cell r="D36">
            <v>1.7330000000000001</v>
          </cell>
          <cell r="E36">
            <v>1.72</v>
          </cell>
          <cell r="F36">
            <v>1.72</v>
          </cell>
          <cell r="G36">
            <v>1.7450000000000001</v>
          </cell>
          <cell r="H36">
            <v>1.8089999999999999</v>
          </cell>
          <cell r="I36">
            <v>1.746</v>
          </cell>
          <cell r="J36">
            <v>1.6559999999999999</v>
          </cell>
          <cell r="K36">
            <v>1.651</v>
          </cell>
          <cell r="L36">
            <v>1.663</v>
          </cell>
          <cell r="M36">
            <v>1.696</v>
          </cell>
          <cell r="N36">
            <v>1.9670000000000001</v>
          </cell>
          <cell r="O36">
            <v>1.9770000000000001</v>
          </cell>
          <cell r="P36">
            <v>1.98</v>
          </cell>
          <cell r="Q36">
            <v>1.9630000000000001</v>
          </cell>
          <cell r="R36">
            <v>2.3069999999999999</v>
          </cell>
          <cell r="S36">
            <v>2.319</v>
          </cell>
          <cell r="T36">
            <v>2.3069999999999999</v>
          </cell>
          <cell r="U36">
            <v>2.351</v>
          </cell>
          <cell r="V36">
            <v>2.323</v>
          </cell>
          <cell r="W36">
            <v>1.657</v>
          </cell>
          <cell r="X36">
            <v>2.2320000000000002</v>
          </cell>
          <cell r="Y36">
            <v>2.3559999999999999</v>
          </cell>
          <cell r="Z36">
            <v>2.2759999999999998</v>
          </cell>
          <cell r="AA36">
            <v>2.286</v>
          </cell>
          <cell r="AB36">
            <v>2.302</v>
          </cell>
          <cell r="AC36">
            <v>2.2799999999999998</v>
          </cell>
          <cell r="AD36">
            <v>2.6320000000000001</v>
          </cell>
          <cell r="AE36">
            <v>2.6349999999999998</v>
          </cell>
          <cell r="AF36">
            <v>2.637</v>
          </cell>
          <cell r="AG36">
            <v>2.6429999999999998</v>
          </cell>
        </row>
        <row r="37">
          <cell r="A37">
            <v>11.333333333333336</v>
          </cell>
          <cell r="B37">
            <v>1.7450000000000001</v>
          </cell>
          <cell r="C37">
            <v>1.744</v>
          </cell>
          <cell r="D37">
            <v>1.7330000000000001</v>
          </cell>
          <cell r="E37">
            <v>1.7190000000000001</v>
          </cell>
          <cell r="F37">
            <v>1.72</v>
          </cell>
          <cell r="G37">
            <v>1.746</v>
          </cell>
          <cell r="H37">
            <v>1.81</v>
          </cell>
          <cell r="I37">
            <v>1.746</v>
          </cell>
          <cell r="J37">
            <v>1.6559999999999999</v>
          </cell>
          <cell r="K37">
            <v>1.651</v>
          </cell>
          <cell r="L37">
            <v>1.663</v>
          </cell>
          <cell r="M37">
            <v>1.6970000000000001</v>
          </cell>
          <cell r="N37">
            <v>1.9670000000000001</v>
          </cell>
          <cell r="O37">
            <v>1.978</v>
          </cell>
          <cell r="P37">
            <v>1.9810000000000001</v>
          </cell>
          <cell r="Q37">
            <v>1.9650000000000001</v>
          </cell>
          <cell r="R37">
            <v>2.3079999999999998</v>
          </cell>
          <cell r="S37">
            <v>2.3220000000000001</v>
          </cell>
          <cell r="T37">
            <v>2.306</v>
          </cell>
          <cell r="U37">
            <v>2.3519999999999999</v>
          </cell>
          <cell r="V37">
            <v>2.3239999999999998</v>
          </cell>
          <cell r="W37">
            <v>1.653</v>
          </cell>
          <cell r="X37">
            <v>2.2320000000000002</v>
          </cell>
          <cell r="Y37">
            <v>2.3570000000000002</v>
          </cell>
          <cell r="Z37">
            <v>2.2799999999999998</v>
          </cell>
          <cell r="AA37">
            <v>2.2879999999999998</v>
          </cell>
          <cell r="AB37">
            <v>2.3039999999999998</v>
          </cell>
          <cell r="AC37">
            <v>2.2789999999999999</v>
          </cell>
          <cell r="AD37">
            <v>2.6309999999999998</v>
          </cell>
          <cell r="AE37">
            <v>2.6389999999999998</v>
          </cell>
          <cell r="AF37">
            <v>2.6419999999999999</v>
          </cell>
          <cell r="AG37">
            <v>2.6459999999999999</v>
          </cell>
        </row>
        <row r="38">
          <cell r="A38">
            <v>11.66666666666667</v>
          </cell>
          <cell r="B38">
            <v>1.746</v>
          </cell>
          <cell r="C38">
            <v>1.746</v>
          </cell>
          <cell r="D38">
            <v>1.7330000000000001</v>
          </cell>
          <cell r="E38">
            <v>1.72</v>
          </cell>
          <cell r="F38">
            <v>1.7210000000000001</v>
          </cell>
          <cell r="G38">
            <v>1.746</v>
          </cell>
          <cell r="H38">
            <v>1.81</v>
          </cell>
          <cell r="I38">
            <v>1.746</v>
          </cell>
          <cell r="J38">
            <v>1.6559999999999999</v>
          </cell>
          <cell r="K38">
            <v>1.6519999999999999</v>
          </cell>
          <cell r="L38">
            <v>1.665</v>
          </cell>
          <cell r="M38">
            <v>1.696</v>
          </cell>
          <cell r="N38">
            <v>1.9670000000000001</v>
          </cell>
          <cell r="O38">
            <v>1.98</v>
          </cell>
          <cell r="P38">
            <v>1.9810000000000001</v>
          </cell>
          <cell r="Q38">
            <v>1.964</v>
          </cell>
          <cell r="R38">
            <v>2.3090000000000002</v>
          </cell>
          <cell r="S38">
            <v>2.3199999999999998</v>
          </cell>
          <cell r="T38">
            <v>2.3069999999999999</v>
          </cell>
          <cell r="U38">
            <v>2.351</v>
          </cell>
          <cell r="V38">
            <v>2.3250000000000002</v>
          </cell>
          <cell r="W38">
            <v>1.6539999999999999</v>
          </cell>
          <cell r="X38">
            <v>2.234</v>
          </cell>
          <cell r="Y38">
            <v>2.36</v>
          </cell>
          <cell r="Z38">
            <v>2.2789999999999999</v>
          </cell>
          <cell r="AA38">
            <v>2.2879999999999998</v>
          </cell>
          <cell r="AB38">
            <v>2.3029999999999999</v>
          </cell>
          <cell r="AC38">
            <v>2.2799999999999998</v>
          </cell>
          <cell r="AD38">
            <v>2.6389999999999998</v>
          </cell>
          <cell r="AE38">
            <v>2.6419999999999999</v>
          </cell>
          <cell r="AF38">
            <v>2.64</v>
          </cell>
          <cell r="AG38">
            <v>2.6459999999999999</v>
          </cell>
        </row>
        <row r="39">
          <cell r="A39">
            <v>12.000000000000004</v>
          </cell>
          <cell r="B39">
            <v>1.7470000000000001</v>
          </cell>
          <cell r="C39">
            <v>1.7450000000000001</v>
          </cell>
          <cell r="D39">
            <v>1.7330000000000001</v>
          </cell>
          <cell r="E39">
            <v>1.7210000000000001</v>
          </cell>
          <cell r="F39">
            <v>1.722</v>
          </cell>
          <cell r="G39">
            <v>1.746</v>
          </cell>
          <cell r="H39">
            <v>1.8109999999999999</v>
          </cell>
          <cell r="I39">
            <v>1.746</v>
          </cell>
          <cell r="J39">
            <v>1.657</v>
          </cell>
          <cell r="K39">
            <v>1.6519999999999999</v>
          </cell>
          <cell r="L39">
            <v>1.665</v>
          </cell>
          <cell r="M39">
            <v>1.696</v>
          </cell>
          <cell r="N39">
            <v>1.968</v>
          </cell>
          <cell r="O39">
            <v>1.982</v>
          </cell>
          <cell r="P39">
            <v>1.9830000000000001</v>
          </cell>
          <cell r="Q39">
            <v>1.968</v>
          </cell>
          <cell r="R39">
            <v>2.3130000000000002</v>
          </cell>
          <cell r="S39">
            <v>2.3239999999999998</v>
          </cell>
          <cell r="T39">
            <v>2.3079999999999998</v>
          </cell>
          <cell r="U39">
            <v>2.3530000000000002</v>
          </cell>
          <cell r="V39">
            <v>2.327</v>
          </cell>
          <cell r="W39">
            <v>1.6539999999999999</v>
          </cell>
          <cell r="X39">
            <v>2.234</v>
          </cell>
          <cell r="Y39">
            <v>2.363</v>
          </cell>
          <cell r="Z39">
            <v>2.2799999999999998</v>
          </cell>
          <cell r="AA39">
            <v>2.2869999999999999</v>
          </cell>
          <cell r="AB39">
            <v>2.3039999999999998</v>
          </cell>
          <cell r="AC39">
            <v>2.2829999999999999</v>
          </cell>
          <cell r="AD39">
            <v>2.6339999999999999</v>
          </cell>
          <cell r="AE39">
            <v>2.6469999999999998</v>
          </cell>
          <cell r="AF39">
            <v>2.6469999999999998</v>
          </cell>
          <cell r="AG39">
            <v>2.6539999999999999</v>
          </cell>
        </row>
        <row r="40">
          <cell r="A40">
            <v>12.333333333333337</v>
          </cell>
          <cell r="B40">
            <v>1.746</v>
          </cell>
          <cell r="C40">
            <v>1.7450000000000001</v>
          </cell>
          <cell r="D40">
            <v>1.734</v>
          </cell>
          <cell r="E40">
            <v>1.7230000000000001</v>
          </cell>
          <cell r="F40">
            <v>1.722</v>
          </cell>
          <cell r="G40">
            <v>1.7470000000000001</v>
          </cell>
          <cell r="H40">
            <v>1.8120000000000001</v>
          </cell>
          <cell r="I40">
            <v>1.746</v>
          </cell>
          <cell r="J40">
            <v>1.6579999999999999</v>
          </cell>
          <cell r="K40">
            <v>1.653</v>
          </cell>
          <cell r="L40">
            <v>1.6659999999999999</v>
          </cell>
          <cell r="M40">
            <v>1.6970000000000001</v>
          </cell>
          <cell r="N40">
            <v>1.97</v>
          </cell>
          <cell r="O40">
            <v>1.9830000000000001</v>
          </cell>
          <cell r="P40">
            <v>1.9850000000000001</v>
          </cell>
          <cell r="Q40">
            <v>1.9670000000000001</v>
          </cell>
          <cell r="R40">
            <v>2.3130000000000002</v>
          </cell>
          <cell r="S40">
            <v>2.323</v>
          </cell>
          <cell r="T40">
            <v>2.3109999999999999</v>
          </cell>
          <cell r="U40">
            <v>2.3530000000000002</v>
          </cell>
          <cell r="V40">
            <v>2.3290000000000002</v>
          </cell>
          <cell r="W40">
            <v>1.6479999999999999</v>
          </cell>
          <cell r="X40">
            <v>2.2360000000000002</v>
          </cell>
          <cell r="Y40">
            <v>2.36</v>
          </cell>
          <cell r="Z40">
            <v>2.2829999999999999</v>
          </cell>
          <cell r="AA40">
            <v>2.29</v>
          </cell>
          <cell r="AB40">
            <v>2.3069999999999999</v>
          </cell>
          <cell r="AC40">
            <v>2.282</v>
          </cell>
          <cell r="AD40">
            <v>2.6389999999999998</v>
          </cell>
          <cell r="AE40">
            <v>2.65</v>
          </cell>
          <cell r="AF40">
            <v>2.6469999999999998</v>
          </cell>
          <cell r="AG40">
            <v>2.649</v>
          </cell>
        </row>
        <row r="41">
          <cell r="A41">
            <v>12.666666666666671</v>
          </cell>
          <cell r="B41">
            <v>1.7470000000000001</v>
          </cell>
          <cell r="C41">
            <v>1.7450000000000001</v>
          </cell>
          <cell r="D41">
            <v>1.734</v>
          </cell>
          <cell r="E41">
            <v>1.722</v>
          </cell>
          <cell r="F41">
            <v>1.722</v>
          </cell>
          <cell r="G41">
            <v>1.7470000000000001</v>
          </cell>
          <cell r="H41">
            <v>1.8120000000000001</v>
          </cell>
          <cell r="I41">
            <v>1.746</v>
          </cell>
          <cell r="J41">
            <v>1.6579999999999999</v>
          </cell>
          <cell r="K41">
            <v>1.653</v>
          </cell>
          <cell r="L41">
            <v>1.6659999999999999</v>
          </cell>
          <cell r="M41">
            <v>1.6970000000000001</v>
          </cell>
          <cell r="N41">
            <v>1.97</v>
          </cell>
          <cell r="O41">
            <v>1.9830000000000001</v>
          </cell>
          <cell r="P41">
            <v>1.984</v>
          </cell>
          <cell r="Q41">
            <v>1.9690000000000001</v>
          </cell>
          <cell r="R41">
            <v>2.3119999999999998</v>
          </cell>
          <cell r="S41">
            <v>2.3239999999999998</v>
          </cell>
          <cell r="T41">
            <v>2.3109999999999999</v>
          </cell>
          <cell r="U41">
            <v>2.3540000000000001</v>
          </cell>
          <cell r="V41">
            <v>2.33</v>
          </cell>
          <cell r="W41">
            <v>1.6439999999999999</v>
          </cell>
          <cell r="X41">
            <v>2.2360000000000002</v>
          </cell>
          <cell r="Y41">
            <v>2.3620000000000001</v>
          </cell>
          <cell r="Z41">
            <v>2.2850000000000001</v>
          </cell>
          <cell r="AA41">
            <v>2.2909999999999999</v>
          </cell>
          <cell r="AB41">
            <v>2.31</v>
          </cell>
          <cell r="AC41">
            <v>2.2850000000000001</v>
          </cell>
          <cell r="AD41">
            <v>2.6469999999999998</v>
          </cell>
          <cell r="AE41">
            <v>2.6560000000000001</v>
          </cell>
          <cell r="AF41">
            <v>2.6549999999999998</v>
          </cell>
          <cell r="AG41">
            <v>2.6539999999999999</v>
          </cell>
        </row>
        <row r="42">
          <cell r="A42">
            <v>13.000000000000005</v>
          </cell>
          <cell r="B42">
            <v>1.7470000000000001</v>
          </cell>
          <cell r="C42">
            <v>1.7450000000000001</v>
          </cell>
          <cell r="D42">
            <v>1.734</v>
          </cell>
          <cell r="E42">
            <v>1.722</v>
          </cell>
          <cell r="F42">
            <v>1.722</v>
          </cell>
          <cell r="G42">
            <v>1.7470000000000001</v>
          </cell>
          <cell r="H42">
            <v>1.8120000000000001</v>
          </cell>
          <cell r="I42">
            <v>1.7470000000000001</v>
          </cell>
          <cell r="J42">
            <v>1.659</v>
          </cell>
          <cell r="K42">
            <v>1.6519999999999999</v>
          </cell>
          <cell r="L42">
            <v>1.667</v>
          </cell>
          <cell r="M42">
            <v>1.698</v>
          </cell>
          <cell r="N42">
            <v>1.9710000000000001</v>
          </cell>
          <cell r="O42">
            <v>1.9830000000000001</v>
          </cell>
          <cell r="P42">
            <v>1.986</v>
          </cell>
          <cell r="Q42">
            <v>1.97</v>
          </cell>
          <cell r="R42">
            <v>2.3119999999999998</v>
          </cell>
          <cell r="S42">
            <v>2.323</v>
          </cell>
          <cell r="T42">
            <v>2.3119999999999998</v>
          </cell>
          <cell r="U42">
            <v>2.3580000000000001</v>
          </cell>
          <cell r="V42">
            <v>2.33</v>
          </cell>
          <cell r="W42">
            <v>1.643</v>
          </cell>
          <cell r="X42">
            <v>2.238</v>
          </cell>
          <cell r="Y42">
            <v>2.3650000000000002</v>
          </cell>
          <cell r="Z42">
            <v>2.2850000000000001</v>
          </cell>
          <cell r="AA42">
            <v>2.2930000000000001</v>
          </cell>
          <cell r="AB42">
            <v>2.3109999999999999</v>
          </cell>
          <cell r="AC42">
            <v>2.2869999999999999</v>
          </cell>
          <cell r="AD42">
            <v>2.6480000000000001</v>
          </cell>
          <cell r="AE42">
            <v>2.6579999999999999</v>
          </cell>
          <cell r="AF42">
            <v>2.661</v>
          </cell>
          <cell r="AG42">
            <v>2.66</v>
          </cell>
        </row>
        <row r="43">
          <cell r="A43">
            <v>13.333333333333339</v>
          </cell>
          <cell r="B43">
            <v>1.7470000000000001</v>
          </cell>
          <cell r="C43">
            <v>1.744</v>
          </cell>
          <cell r="D43">
            <v>1.7350000000000001</v>
          </cell>
          <cell r="E43">
            <v>1.7210000000000001</v>
          </cell>
          <cell r="F43">
            <v>1.722</v>
          </cell>
          <cell r="G43">
            <v>1.748</v>
          </cell>
          <cell r="H43">
            <v>1.8120000000000001</v>
          </cell>
          <cell r="I43">
            <v>1.746</v>
          </cell>
          <cell r="J43">
            <v>1.6579999999999999</v>
          </cell>
          <cell r="K43">
            <v>1.6519999999999999</v>
          </cell>
          <cell r="L43">
            <v>1.6679999999999999</v>
          </cell>
          <cell r="M43">
            <v>1.698</v>
          </cell>
          <cell r="N43">
            <v>1.972</v>
          </cell>
          <cell r="O43">
            <v>1.9850000000000001</v>
          </cell>
          <cell r="P43">
            <v>1.986</v>
          </cell>
          <cell r="Q43">
            <v>1.9710000000000001</v>
          </cell>
          <cell r="R43">
            <v>2.3119999999999998</v>
          </cell>
          <cell r="S43">
            <v>2.3250000000000002</v>
          </cell>
          <cell r="T43">
            <v>2.3109999999999999</v>
          </cell>
          <cell r="U43">
            <v>2.36</v>
          </cell>
          <cell r="V43">
            <v>2.33</v>
          </cell>
          <cell r="W43">
            <v>1.643</v>
          </cell>
          <cell r="X43">
            <v>2.2370000000000001</v>
          </cell>
          <cell r="Y43">
            <v>2.3639999999999999</v>
          </cell>
          <cell r="Z43">
            <v>2.286</v>
          </cell>
          <cell r="AA43">
            <v>2.294</v>
          </cell>
          <cell r="AB43">
            <v>2.3130000000000002</v>
          </cell>
          <cell r="AC43">
            <v>2.286</v>
          </cell>
          <cell r="AD43">
            <v>2.6539999999999999</v>
          </cell>
          <cell r="AE43">
            <v>2.6669999999999998</v>
          </cell>
          <cell r="AF43">
            <v>2.657</v>
          </cell>
          <cell r="AG43">
            <v>2.665</v>
          </cell>
        </row>
        <row r="44">
          <cell r="A44">
            <v>13.666666666666673</v>
          </cell>
          <cell r="B44">
            <v>1.7470000000000001</v>
          </cell>
          <cell r="C44">
            <v>1.7450000000000001</v>
          </cell>
          <cell r="D44">
            <v>1.734</v>
          </cell>
          <cell r="E44">
            <v>1.722</v>
          </cell>
          <cell r="F44">
            <v>1.7230000000000001</v>
          </cell>
          <cell r="G44">
            <v>1.748</v>
          </cell>
          <cell r="H44">
            <v>1.8120000000000001</v>
          </cell>
          <cell r="I44">
            <v>1.7470000000000001</v>
          </cell>
          <cell r="J44">
            <v>1.659</v>
          </cell>
          <cell r="K44">
            <v>1.6519999999999999</v>
          </cell>
          <cell r="L44">
            <v>1.6679999999999999</v>
          </cell>
          <cell r="M44">
            <v>1.6970000000000001</v>
          </cell>
          <cell r="N44">
            <v>1.9730000000000001</v>
          </cell>
          <cell r="O44">
            <v>1.986</v>
          </cell>
          <cell r="P44">
            <v>1.9870000000000001</v>
          </cell>
          <cell r="Q44">
            <v>1.972</v>
          </cell>
          <cell r="R44">
            <v>2.3130000000000002</v>
          </cell>
          <cell r="S44">
            <v>2.3279999999999998</v>
          </cell>
          <cell r="T44">
            <v>2.3119999999999998</v>
          </cell>
          <cell r="U44">
            <v>2.359</v>
          </cell>
          <cell r="V44">
            <v>2.3319999999999999</v>
          </cell>
          <cell r="W44">
            <v>1.645</v>
          </cell>
          <cell r="X44">
            <v>2.2370000000000001</v>
          </cell>
          <cell r="Y44">
            <v>2.3679999999999999</v>
          </cell>
          <cell r="Z44">
            <v>2.2869999999999999</v>
          </cell>
          <cell r="AA44">
            <v>2.294</v>
          </cell>
          <cell r="AB44">
            <v>2.3119999999999998</v>
          </cell>
          <cell r="AC44">
            <v>2.2890000000000001</v>
          </cell>
          <cell r="AD44">
            <v>2.657</v>
          </cell>
          <cell r="AE44">
            <v>2.6680000000000001</v>
          </cell>
          <cell r="AF44">
            <v>2.665</v>
          </cell>
          <cell r="AG44">
            <v>2.67</v>
          </cell>
        </row>
        <row r="45">
          <cell r="A45">
            <v>14.000000000000007</v>
          </cell>
          <cell r="B45">
            <v>1.7470000000000001</v>
          </cell>
          <cell r="C45">
            <v>1.744</v>
          </cell>
          <cell r="D45">
            <v>1.734</v>
          </cell>
          <cell r="E45">
            <v>1.722</v>
          </cell>
          <cell r="F45">
            <v>1.7230000000000001</v>
          </cell>
          <cell r="G45">
            <v>1.748</v>
          </cell>
          <cell r="H45">
            <v>1.8129999999999999</v>
          </cell>
          <cell r="I45">
            <v>1.7470000000000001</v>
          </cell>
          <cell r="J45">
            <v>1.659</v>
          </cell>
          <cell r="K45">
            <v>1.653</v>
          </cell>
          <cell r="L45">
            <v>1.669</v>
          </cell>
          <cell r="M45">
            <v>1.6970000000000001</v>
          </cell>
          <cell r="N45">
            <v>1.974</v>
          </cell>
          <cell r="O45">
            <v>1.9870000000000001</v>
          </cell>
          <cell r="P45">
            <v>1.988</v>
          </cell>
          <cell r="Q45">
            <v>1.9730000000000001</v>
          </cell>
          <cell r="R45">
            <v>2.3140000000000001</v>
          </cell>
          <cell r="S45">
            <v>2.327</v>
          </cell>
          <cell r="T45">
            <v>2.3140000000000001</v>
          </cell>
          <cell r="U45">
            <v>2.3580000000000001</v>
          </cell>
          <cell r="V45">
            <v>2.3340000000000001</v>
          </cell>
          <cell r="W45">
            <v>1.6439999999999999</v>
          </cell>
          <cell r="X45">
            <v>2.238</v>
          </cell>
          <cell r="Y45">
            <v>2.3650000000000002</v>
          </cell>
          <cell r="Z45">
            <v>2.2869999999999999</v>
          </cell>
          <cell r="AA45">
            <v>2.2989999999999999</v>
          </cell>
          <cell r="AB45">
            <v>2.3149999999999999</v>
          </cell>
          <cell r="AC45">
            <v>2.29</v>
          </cell>
          <cell r="AD45">
            <v>2.657</v>
          </cell>
          <cell r="AE45">
            <v>2.67</v>
          </cell>
          <cell r="AF45">
            <v>2.6680000000000001</v>
          </cell>
          <cell r="AG45">
            <v>2.6669999999999998</v>
          </cell>
        </row>
        <row r="46">
          <cell r="A46">
            <v>14.333333333333341</v>
          </cell>
          <cell r="B46">
            <v>1.7470000000000001</v>
          </cell>
          <cell r="C46">
            <v>1.7450000000000001</v>
          </cell>
          <cell r="D46">
            <v>1.734</v>
          </cell>
          <cell r="E46">
            <v>1.722</v>
          </cell>
          <cell r="F46">
            <v>1.722</v>
          </cell>
          <cell r="G46">
            <v>1.748</v>
          </cell>
          <cell r="H46">
            <v>1.8120000000000001</v>
          </cell>
          <cell r="I46">
            <v>1.748</v>
          </cell>
          <cell r="J46">
            <v>1.659</v>
          </cell>
          <cell r="K46">
            <v>1.653</v>
          </cell>
          <cell r="L46">
            <v>1.669</v>
          </cell>
          <cell r="M46">
            <v>1.6970000000000001</v>
          </cell>
          <cell r="N46">
            <v>1.9750000000000001</v>
          </cell>
          <cell r="O46">
            <v>1.988</v>
          </cell>
          <cell r="P46">
            <v>1.99</v>
          </cell>
          <cell r="Q46">
            <v>1.9730000000000001</v>
          </cell>
          <cell r="R46">
            <v>2.3149999999999999</v>
          </cell>
          <cell r="S46">
            <v>2.3260000000000001</v>
          </cell>
          <cell r="T46">
            <v>2.3159999999999998</v>
          </cell>
          <cell r="U46">
            <v>2.3580000000000001</v>
          </cell>
          <cell r="V46">
            <v>2.335</v>
          </cell>
          <cell r="W46">
            <v>1.64</v>
          </cell>
          <cell r="X46">
            <v>2.242</v>
          </cell>
          <cell r="Y46">
            <v>2.3660000000000001</v>
          </cell>
          <cell r="Z46">
            <v>2.2909999999999999</v>
          </cell>
          <cell r="AA46">
            <v>2.2970000000000002</v>
          </cell>
          <cell r="AB46">
            <v>2.3140000000000001</v>
          </cell>
          <cell r="AC46">
            <v>2.2930000000000001</v>
          </cell>
          <cell r="AD46">
            <v>2.6659999999999999</v>
          </cell>
          <cell r="AE46">
            <v>2.673</v>
          </cell>
          <cell r="AF46">
            <v>2.669</v>
          </cell>
          <cell r="AG46">
            <v>2.6760000000000002</v>
          </cell>
        </row>
        <row r="47">
          <cell r="A47">
            <v>14.666666666666675</v>
          </cell>
          <cell r="B47">
            <v>1.746</v>
          </cell>
          <cell r="C47">
            <v>1.746</v>
          </cell>
          <cell r="D47">
            <v>1.734</v>
          </cell>
          <cell r="E47">
            <v>1.7230000000000001</v>
          </cell>
          <cell r="F47">
            <v>1.722</v>
          </cell>
          <cell r="G47">
            <v>1.7490000000000001</v>
          </cell>
          <cell r="H47">
            <v>1.8129999999999999</v>
          </cell>
          <cell r="I47">
            <v>1.748</v>
          </cell>
          <cell r="J47">
            <v>1.659</v>
          </cell>
          <cell r="K47">
            <v>1.653</v>
          </cell>
          <cell r="L47">
            <v>1.669</v>
          </cell>
          <cell r="M47">
            <v>1.698</v>
          </cell>
          <cell r="N47">
            <v>1.9770000000000001</v>
          </cell>
          <cell r="O47">
            <v>1.9870000000000001</v>
          </cell>
          <cell r="P47">
            <v>1.99</v>
          </cell>
          <cell r="Q47">
            <v>1.976</v>
          </cell>
          <cell r="R47">
            <v>2.3180000000000001</v>
          </cell>
          <cell r="S47">
            <v>2.3279999999999998</v>
          </cell>
          <cell r="T47">
            <v>2.3159999999999998</v>
          </cell>
          <cell r="U47">
            <v>2.3580000000000001</v>
          </cell>
          <cell r="V47">
            <v>2.3380000000000001</v>
          </cell>
          <cell r="W47">
            <v>1.6359999999999999</v>
          </cell>
          <cell r="X47">
            <v>2.2410000000000001</v>
          </cell>
          <cell r="Y47">
            <v>2.367</v>
          </cell>
          <cell r="Z47">
            <v>2.29</v>
          </cell>
          <cell r="AA47">
            <v>2.2999999999999998</v>
          </cell>
          <cell r="AB47">
            <v>2.3159999999999998</v>
          </cell>
          <cell r="AC47">
            <v>2.29</v>
          </cell>
          <cell r="AD47">
            <v>2.6619999999999999</v>
          </cell>
          <cell r="AE47">
            <v>2.6760000000000002</v>
          </cell>
          <cell r="AF47">
            <v>2.68</v>
          </cell>
          <cell r="AG47">
            <v>2.6829999999999998</v>
          </cell>
        </row>
        <row r="48">
          <cell r="A48">
            <v>15.000000000000009</v>
          </cell>
          <cell r="B48">
            <v>1.746</v>
          </cell>
          <cell r="C48">
            <v>1.7450000000000001</v>
          </cell>
          <cell r="D48">
            <v>1.7350000000000001</v>
          </cell>
          <cell r="E48">
            <v>1.724</v>
          </cell>
          <cell r="F48">
            <v>1.722</v>
          </cell>
          <cell r="G48">
            <v>1.7490000000000001</v>
          </cell>
          <cell r="H48">
            <v>1.8129999999999999</v>
          </cell>
          <cell r="I48">
            <v>1.748</v>
          </cell>
          <cell r="J48">
            <v>1.659</v>
          </cell>
          <cell r="K48">
            <v>1.6539999999999999</v>
          </cell>
          <cell r="L48">
            <v>1.6679999999999999</v>
          </cell>
          <cell r="M48">
            <v>1.698</v>
          </cell>
          <cell r="N48">
            <v>1.9770000000000001</v>
          </cell>
          <cell r="O48">
            <v>1.99</v>
          </cell>
          <cell r="P48">
            <v>1.9930000000000001</v>
          </cell>
          <cell r="Q48">
            <v>1.9750000000000001</v>
          </cell>
          <cell r="R48">
            <v>2.3159999999999998</v>
          </cell>
          <cell r="S48">
            <v>2.3279999999999998</v>
          </cell>
          <cell r="T48">
            <v>2.3140000000000001</v>
          </cell>
          <cell r="U48">
            <v>2.359</v>
          </cell>
          <cell r="V48">
            <v>2.3359999999999999</v>
          </cell>
          <cell r="W48">
            <v>1.6339999999999999</v>
          </cell>
          <cell r="X48">
            <v>2.2429999999999999</v>
          </cell>
          <cell r="Y48">
            <v>2.367</v>
          </cell>
          <cell r="Z48">
            <v>2.2919999999999998</v>
          </cell>
          <cell r="AA48">
            <v>2.2989999999999999</v>
          </cell>
          <cell r="AB48">
            <v>2.3170000000000002</v>
          </cell>
          <cell r="AC48">
            <v>2.2919999999999998</v>
          </cell>
          <cell r="AD48">
            <v>2.6640000000000001</v>
          </cell>
          <cell r="AE48">
            <v>2.6789999999999998</v>
          </cell>
          <cell r="AF48">
            <v>2.677</v>
          </cell>
          <cell r="AG48">
            <v>2.6840000000000002</v>
          </cell>
        </row>
        <row r="49">
          <cell r="A49">
            <v>15.333333333333343</v>
          </cell>
          <cell r="B49">
            <v>1.7470000000000001</v>
          </cell>
          <cell r="C49">
            <v>1.746</v>
          </cell>
          <cell r="D49">
            <v>1.7350000000000001</v>
          </cell>
          <cell r="E49">
            <v>1.724</v>
          </cell>
          <cell r="F49">
            <v>1.7230000000000001</v>
          </cell>
          <cell r="G49">
            <v>1.7490000000000001</v>
          </cell>
          <cell r="H49">
            <v>1.8129999999999999</v>
          </cell>
          <cell r="I49">
            <v>1.7470000000000001</v>
          </cell>
          <cell r="J49">
            <v>1.66</v>
          </cell>
          <cell r="K49">
            <v>1.653</v>
          </cell>
          <cell r="L49">
            <v>1.6679999999999999</v>
          </cell>
          <cell r="M49">
            <v>1.6970000000000001</v>
          </cell>
          <cell r="N49">
            <v>1.978</v>
          </cell>
          <cell r="O49">
            <v>1.9910000000000001</v>
          </cell>
          <cell r="P49">
            <v>1.9930000000000001</v>
          </cell>
          <cell r="Q49">
            <v>1.9770000000000001</v>
          </cell>
          <cell r="R49">
            <v>2.3220000000000001</v>
          </cell>
          <cell r="S49">
            <v>2.3279999999999998</v>
          </cell>
          <cell r="T49">
            <v>2.3180000000000001</v>
          </cell>
          <cell r="U49">
            <v>2.363</v>
          </cell>
          <cell r="V49">
            <v>2.339</v>
          </cell>
          <cell r="W49">
            <v>1.633</v>
          </cell>
          <cell r="X49">
            <v>2.242</v>
          </cell>
          <cell r="Y49">
            <v>2.371</v>
          </cell>
          <cell r="Z49">
            <v>2.2930000000000001</v>
          </cell>
          <cell r="AA49">
            <v>2.2999999999999998</v>
          </cell>
          <cell r="AB49">
            <v>2.3210000000000002</v>
          </cell>
          <cell r="AC49">
            <v>2.2930000000000001</v>
          </cell>
          <cell r="AD49">
            <v>2.6669999999999998</v>
          </cell>
          <cell r="AE49">
            <v>2.6840000000000002</v>
          </cell>
          <cell r="AF49">
            <v>2.6819999999999999</v>
          </cell>
          <cell r="AG49">
            <v>2.6819999999999999</v>
          </cell>
        </row>
        <row r="50">
          <cell r="A50">
            <v>15.666666666666677</v>
          </cell>
          <cell r="B50">
            <v>1.7470000000000001</v>
          </cell>
          <cell r="C50">
            <v>1.746</v>
          </cell>
          <cell r="D50">
            <v>1.7350000000000001</v>
          </cell>
          <cell r="E50">
            <v>1.724</v>
          </cell>
          <cell r="F50">
            <v>1.722</v>
          </cell>
          <cell r="G50">
            <v>1.7490000000000001</v>
          </cell>
          <cell r="H50">
            <v>1.8140000000000001</v>
          </cell>
          <cell r="I50">
            <v>1.7470000000000001</v>
          </cell>
          <cell r="J50">
            <v>1.66</v>
          </cell>
          <cell r="K50">
            <v>1.6539999999999999</v>
          </cell>
          <cell r="L50">
            <v>1.6679999999999999</v>
          </cell>
          <cell r="M50">
            <v>1.6970000000000001</v>
          </cell>
          <cell r="N50">
            <v>1.98</v>
          </cell>
          <cell r="O50">
            <v>1.992</v>
          </cell>
          <cell r="P50">
            <v>1.994</v>
          </cell>
          <cell r="Q50">
            <v>1.978</v>
          </cell>
          <cell r="R50">
            <v>2.319</v>
          </cell>
          <cell r="S50">
            <v>2.331</v>
          </cell>
          <cell r="T50">
            <v>2.3180000000000001</v>
          </cell>
          <cell r="U50">
            <v>2.3650000000000002</v>
          </cell>
          <cell r="V50">
            <v>2.3370000000000002</v>
          </cell>
          <cell r="W50">
            <v>1.63</v>
          </cell>
          <cell r="X50">
            <v>2.2440000000000002</v>
          </cell>
          <cell r="Y50">
            <v>2.371</v>
          </cell>
          <cell r="Z50">
            <v>2.2949999999999999</v>
          </cell>
          <cell r="AA50">
            <v>2.3039999999999998</v>
          </cell>
          <cell r="AB50">
            <v>2.3220000000000001</v>
          </cell>
          <cell r="AC50">
            <v>2.2949999999999999</v>
          </cell>
          <cell r="AD50">
            <v>2.6680000000000001</v>
          </cell>
          <cell r="AE50">
            <v>2.6880000000000002</v>
          </cell>
          <cell r="AF50">
            <v>2.6880000000000002</v>
          </cell>
          <cell r="AG50">
            <v>2.6859999999999999</v>
          </cell>
        </row>
        <row r="51">
          <cell r="A51">
            <v>16.000000000000011</v>
          </cell>
          <cell r="B51">
            <v>1.7470000000000001</v>
          </cell>
          <cell r="C51">
            <v>1.746</v>
          </cell>
          <cell r="D51">
            <v>1.736</v>
          </cell>
          <cell r="E51">
            <v>1.724</v>
          </cell>
          <cell r="F51">
            <v>1.724</v>
          </cell>
          <cell r="G51">
            <v>1.7490000000000001</v>
          </cell>
          <cell r="H51">
            <v>1.8140000000000001</v>
          </cell>
          <cell r="I51">
            <v>1.748</v>
          </cell>
          <cell r="J51">
            <v>1.66</v>
          </cell>
          <cell r="K51">
            <v>1.6539999999999999</v>
          </cell>
          <cell r="L51">
            <v>1.6679999999999999</v>
          </cell>
          <cell r="M51">
            <v>1.698</v>
          </cell>
          <cell r="N51">
            <v>1.98</v>
          </cell>
          <cell r="O51">
            <v>1.9930000000000001</v>
          </cell>
          <cell r="P51">
            <v>1.994</v>
          </cell>
          <cell r="Q51">
            <v>1.978</v>
          </cell>
          <cell r="R51">
            <v>2.3210000000000002</v>
          </cell>
          <cell r="S51">
            <v>2.3319999999999999</v>
          </cell>
          <cell r="T51">
            <v>2.3180000000000001</v>
          </cell>
          <cell r="U51">
            <v>2.3620000000000001</v>
          </cell>
          <cell r="V51">
            <v>2.3410000000000002</v>
          </cell>
          <cell r="W51">
            <v>1.63</v>
          </cell>
          <cell r="X51">
            <v>2.246</v>
          </cell>
          <cell r="Y51">
            <v>2.3730000000000002</v>
          </cell>
          <cell r="Z51">
            <v>2.2970000000000002</v>
          </cell>
          <cell r="AA51">
            <v>2.306</v>
          </cell>
          <cell r="AB51">
            <v>2.3239999999999998</v>
          </cell>
          <cell r="AC51">
            <v>2.2970000000000002</v>
          </cell>
          <cell r="AD51">
            <v>2.6760000000000002</v>
          </cell>
          <cell r="AE51">
            <v>2.6949999999999998</v>
          </cell>
          <cell r="AF51">
            <v>2.6909999999999998</v>
          </cell>
          <cell r="AG51">
            <v>2.6890000000000001</v>
          </cell>
        </row>
        <row r="52">
          <cell r="A52">
            <v>16.333333333333343</v>
          </cell>
          <cell r="B52">
            <v>1.7470000000000001</v>
          </cell>
          <cell r="C52">
            <v>1.746</v>
          </cell>
          <cell r="D52">
            <v>1.7350000000000001</v>
          </cell>
          <cell r="E52">
            <v>1.724</v>
          </cell>
          <cell r="F52">
            <v>1.7230000000000001</v>
          </cell>
          <cell r="G52">
            <v>1.7490000000000001</v>
          </cell>
          <cell r="H52">
            <v>1.8140000000000001</v>
          </cell>
          <cell r="I52">
            <v>1.748</v>
          </cell>
          <cell r="J52">
            <v>1.66</v>
          </cell>
          <cell r="K52">
            <v>1.655</v>
          </cell>
          <cell r="L52">
            <v>1.6679999999999999</v>
          </cell>
          <cell r="M52">
            <v>1.698</v>
          </cell>
          <cell r="N52">
            <v>1.9810000000000001</v>
          </cell>
          <cell r="O52">
            <v>1.9950000000000001</v>
          </cell>
          <cell r="P52">
            <v>1.9950000000000001</v>
          </cell>
          <cell r="Q52">
            <v>1.9810000000000001</v>
          </cell>
          <cell r="R52">
            <v>2.3210000000000002</v>
          </cell>
          <cell r="S52">
            <v>2.3319999999999999</v>
          </cell>
          <cell r="T52">
            <v>2.3210000000000002</v>
          </cell>
          <cell r="U52">
            <v>2.363</v>
          </cell>
          <cell r="V52">
            <v>2.339</v>
          </cell>
          <cell r="W52">
            <v>1.627</v>
          </cell>
          <cell r="X52">
            <v>2.2469999999999999</v>
          </cell>
          <cell r="Y52">
            <v>2.3759999999999999</v>
          </cell>
          <cell r="Z52">
            <v>2.2959999999999998</v>
          </cell>
          <cell r="AA52">
            <v>2.3050000000000002</v>
          </cell>
          <cell r="AB52">
            <v>2.323</v>
          </cell>
          <cell r="AC52">
            <v>2.2970000000000002</v>
          </cell>
          <cell r="AD52">
            <v>2.681</v>
          </cell>
          <cell r="AE52">
            <v>2.6890000000000001</v>
          </cell>
          <cell r="AF52">
            <v>2.6909999999999998</v>
          </cell>
          <cell r="AG52">
            <v>2.6920000000000002</v>
          </cell>
        </row>
        <row r="53">
          <cell r="A53">
            <v>16.666666666666675</v>
          </cell>
          <cell r="B53">
            <v>1.7470000000000001</v>
          </cell>
          <cell r="C53">
            <v>1.746</v>
          </cell>
          <cell r="D53">
            <v>1.7350000000000001</v>
          </cell>
          <cell r="E53">
            <v>1.724</v>
          </cell>
          <cell r="F53">
            <v>1.7230000000000001</v>
          </cell>
          <cell r="G53">
            <v>1.75</v>
          </cell>
          <cell r="H53">
            <v>1.8140000000000001</v>
          </cell>
          <cell r="I53">
            <v>1.748</v>
          </cell>
          <cell r="J53">
            <v>1.661</v>
          </cell>
          <cell r="K53">
            <v>1.655</v>
          </cell>
          <cell r="L53">
            <v>1.6679999999999999</v>
          </cell>
          <cell r="M53">
            <v>1.698</v>
          </cell>
          <cell r="N53">
            <v>1.9830000000000001</v>
          </cell>
          <cell r="O53">
            <v>1.996</v>
          </cell>
          <cell r="P53">
            <v>1.9950000000000001</v>
          </cell>
          <cell r="Q53">
            <v>1.9810000000000001</v>
          </cell>
          <cell r="R53">
            <v>2.3199999999999998</v>
          </cell>
          <cell r="S53">
            <v>2.33</v>
          </cell>
          <cell r="T53">
            <v>2.3199999999999998</v>
          </cell>
          <cell r="U53">
            <v>2.3660000000000001</v>
          </cell>
          <cell r="V53">
            <v>2.3410000000000002</v>
          </cell>
          <cell r="W53">
            <v>1.631</v>
          </cell>
          <cell r="X53">
            <v>2.2480000000000002</v>
          </cell>
          <cell r="Y53">
            <v>2.3730000000000002</v>
          </cell>
          <cell r="Z53">
            <v>2.2959999999999998</v>
          </cell>
          <cell r="AA53">
            <v>2.306</v>
          </cell>
          <cell r="AB53">
            <v>2.3220000000000001</v>
          </cell>
          <cell r="AC53">
            <v>2.2999999999999998</v>
          </cell>
          <cell r="AD53">
            <v>2.6850000000000001</v>
          </cell>
          <cell r="AE53">
            <v>2.6960000000000002</v>
          </cell>
          <cell r="AF53">
            <v>2.6960000000000002</v>
          </cell>
          <cell r="AG53">
            <v>2.6970000000000001</v>
          </cell>
        </row>
        <row r="54">
          <cell r="A54">
            <v>17.000000000000007</v>
          </cell>
          <cell r="B54">
            <v>1.7470000000000001</v>
          </cell>
          <cell r="C54">
            <v>1.7470000000000001</v>
          </cell>
          <cell r="D54">
            <v>1.736</v>
          </cell>
          <cell r="E54">
            <v>1.7250000000000001</v>
          </cell>
          <cell r="F54">
            <v>1.7230000000000001</v>
          </cell>
          <cell r="G54">
            <v>1.75</v>
          </cell>
          <cell r="H54">
            <v>1.8149999999999999</v>
          </cell>
          <cell r="I54">
            <v>1.748</v>
          </cell>
          <cell r="J54">
            <v>1.661</v>
          </cell>
          <cell r="K54">
            <v>1.655</v>
          </cell>
          <cell r="L54">
            <v>1.6679999999999999</v>
          </cell>
          <cell r="M54">
            <v>1.698</v>
          </cell>
          <cell r="N54">
            <v>1.9830000000000001</v>
          </cell>
          <cell r="O54">
            <v>1.998</v>
          </cell>
          <cell r="P54">
            <v>1.9970000000000001</v>
          </cell>
          <cell r="Q54">
            <v>1.982</v>
          </cell>
          <cell r="R54">
            <v>2.323</v>
          </cell>
          <cell r="S54">
            <v>2.3330000000000002</v>
          </cell>
          <cell r="T54">
            <v>2.3199999999999998</v>
          </cell>
          <cell r="U54">
            <v>2.367</v>
          </cell>
          <cell r="V54">
            <v>2.3420000000000001</v>
          </cell>
          <cell r="W54">
            <v>1.631</v>
          </cell>
          <cell r="X54">
            <v>2.2490000000000001</v>
          </cell>
          <cell r="Y54">
            <v>2.375</v>
          </cell>
          <cell r="Z54">
            <v>2.2999999999999998</v>
          </cell>
          <cell r="AA54">
            <v>2.3079999999999998</v>
          </cell>
          <cell r="AB54">
            <v>2.327</v>
          </cell>
          <cell r="AC54">
            <v>2.2989999999999999</v>
          </cell>
          <cell r="AD54">
            <v>2.6840000000000002</v>
          </cell>
          <cell r="AE54">
            <v>2.6989999999999998</v>
          </cell>
          <cell r="AF54">
            <v>2.6920000000000002</v>
          </cell>
          <cell r="AG54">
            <v>2.7010000000000001</v>
          </cell>
        </row>
        <row r="55">
          <cell r="A55">
            <v>17.333333333333339</v>
          </cell>
          <cell r="B55">
            <v>1.7470000000000001</v>
          </cell>
          <cell r="C55">
            <v>1.7470000000000001</v>
          </cell>
          <cell r="D55">
            <v>1.736</v>
          </cell>
          <cell r="E55">
            <v>1.7250000000000001</v>
          </cell>
          <cell r="F55">
            <v>1.7230000000000001</v>
          </cell>
          <cell r="G55">
            <v>1.75</v>
          </cell>
          <cell r="H55">
            <v>1.8140000000000001</v>
          </cell>
          <cell r="I55">
            <v>1.748</v>
          </cell>
          <cell r="J55">
            <v>1.661</v>
          </cell>
          <cell r="K55">
            <v>1.655</v>
          </cell>
          <cell r="L55">
            <v>1.669</v>
          </cell>
          <cell r="M55">
            <v>1.698</v>
          </cell>
          <cell r="N55">
            <v>1.984</v>
          </cell>
          <cell r="O55">
            <v>2</v>
          </cell>
          <cell r="P55">
            <v>1.998</v>
          </cell>
          <cell r="Q55">
            <v>1.984</v>
          </cell>
          <cell r="R55">
            <v>2.3220000000000001</v>
          </cell>
          <cell r="S55">
            <v>2.335</v>
          </cell>
          <cell r="T55">
            <v>2.323</v>
          </cell>
          <cell r="U55">
            <v>2.367</v>
          </cell>
          <cell r="V55">
            <v>2.3439999999999999</v>
          </cell>
          <cell r="W55">
            <v>1.6319999999999999</v>
          </cell>
          <cell r="X55">
            <v>2.25</v>
          </cell>
          <cell r="Y55">
            <v>2.3759999999999999</v>
          </cell>
          <cell r="Z55">
            <v>2.2999999999999998</v>
          </cell>
          <cell r="AA55">
            <v>2.3079999999999998</v>
          </cell>
          <cell r="AB55">
            <v>2.33</v>
          </cell>
          <cell r="AC55">
            <v>2.3010000000000002</v>
          </cell>
          <cell r="AD55">
            <v>2.6840000000000002</v>
          </cell>
          <cell r="AE55">
            <v>2.7029999999999998</v>
          </cell>
          <cell r="AF55">
            <v>2.7040000000000002</v>
          </cell>
          <cell r="AG55">
            <v>2.698</v>
          </cell>
        </row>
        <row r="56">
          <cell r="A56">
            <v>17.666666666666671</v>
          </cell>
          <cell r="B56">
            <v>1.7470000000000001</v>
          </cell>
          <cell r="C56">
            <v>1.7470000000000001</v>
          </cell>
          <cell r="D56">
            <v>1.7350000000000001</v>
          </cell>
          <cell r="E56">
            <v>1.7250000000000001</v>
          </cell>
          <cell r="F56">
            <v>1.724</v>
          </cell>
          <cell r="G56">
            <v>1.75</v>
          </cell>
          <cell r="H56">
            <v>1.8149999999999999</v>
          </cell>
          <cell r="I56">
            <v>1.7490000000000001</v>
          </cell>
          <cell r="J56">
            <v>1.661</v>
          </cell>
          <cell r="K56">
            <v>1.655</v>
          </cell>
          <cell r="L56">
            <v>1.6679999999999999</v>
          </cell>
          <cell r="M56">
            <v>1.6990000000000001</v>
          </cell>
          <cell r="N56">
            <v>1.9850000000000001</v>
          </cell>
          <cell r="O56">
            <v>2</v>
          </cell>
          <cell r="P56">
            <v>1.9990000000000001</v>
          </cell>
          <cell r="Q56">
            <v>1.9830000000000001</v>
          </cell>
          <cell r="R56">
            <v>2.3250000000000002</v>
          </cell>
          <cell r="S56">
            <v>2.3380000000000001</v>
          </cell>
          <cell r="T56">
            <v>2.3250000000000002</v>
          </cell>
          <cell r="U56">
            <v>2.363</v>
          </cell>
          <cell r="V56">
            <v>2.3460000000000001</v>
          </cell>
          <cell r="W56">
            <v>1.631</v>
          </cell>
          <cell r="X56">
            <v>2.2530000000000001</v>
          </cell>
          <cell r="Y56">
            <v>2.3769999999999998</v>
          </cell>
          <cell r="Z56">
            <v>2.302</v>
          </cell>
          <cell r="AA56">
            <v>2.3079999999999998</v>
          </cell>
          <cell r="AB56">
            <v>2.3260000000000001</v>
          </cell>
          <cell r="AC56">
            <v>2.3029999999999999</v>
          </cell>
          <cell r="AD56">
            <v>2.6930000000000001</v>
          </cell>
          <cell r="AE56">
            <v>2.7</v>
          </cell>
          <cell r="AF56">
            <v>2.7040000000000002</v>
          </cell>
          <cell r="AG56">
            <v>2.702</v>
          </cell>
        </row>
        <row r="57">
          <cell r="A57">
            <v>18.000000000000004</v>
          </cell>
          <cell r="B57">
            <v>1.7470000000000001</v>
          </cell>
          <cell r="C57">
            <v>1.748</v>
          </cell>
          <cell r="D57">
            <v>1.736</v>
          </cell>
          <cell r="E57">
            <v>1.7250000000000001</v>
          </cell>
          <cell r="F57">
            <v>1.722</v>
          </cell>
          <cell r="G57">
            <v>1.75</v>
          </cell>
          <cell r="H57">
            <v>1.8149999999999999</v>
          </cell>
          <cell r="I57">
            <v>1.7490000000000001</v>
          </cell>
          <cell r="J57">
            <v>1.661</v>
          </cell>
          <cell r="K57">
            <v>1.655</v>
          </cell>
          <cell r="L57">
            <v>1.6679999999999999</v>
          </cell>
          <cell r="M57">
            <v>1.6990000000000001</v>
          </cell>
          <cell r="N57">
            <v>1.9850000000000001</v>
          </cell>
          <cell r="O57">
            <v>2.0009999999999999</v>
          </cell>
          <cell r="P57">
            <v>2</v>
          </cell>
          <cell r="Q57">
            <v>1.9850000000000001</v>
          </cell>
          <cell r="R57">
            <v>2.3210000000000002</v>
          </cell>
          <cell r="S57">
            <v>2.3380000000000001</v>
          </cell>
          <cell r="T57">
            <v>2.3239999999999998</v>
          </cell>
          <cell r="U57">
            <v>2.371</v>
          </cell>
          <cell r="V57">
            <v>2.3450000000000002</v>
          </cell>
          <cell r="W57">
            <v>1.629</v>
          </cell>
          <cell r="X57">
            <v>2.2530000000000001</v>
          </cell>
          <cell r="Y57">
            <v>2.379</v>
          </cell>
          <cell r="Z57">
            <v>2.3029999999999999</v>
          </cell>
          <cell r="AA57">
            <v>2.3109999999999999</v>
          </cell>
          <cell r="AB57">
            <v>2.327</v>
          </cell>
          <cell r="AC57">
            <v>2.3010000000000002</v>
          </cell>
          <cell r="AD57">
            <v>2.698</v>
          </cell>
          <cell r="AE57">
            <v>2.7069999999999999</v>
          </cell>
          <cell r="AF57">
            <v>2.7010000000000001</v>
          </cell>
          <cell r="AG57">
            <v>2.7090000000000001</v>
          </cell>
        </row>
        <row r="58">
          <cell r="A58">
            <v>18.333333333333336</v>
          </cell>
          <cell r="B58">
            <v>1.7470000000000001</v>
          </cell>
          <cell r="C58">
            <v>1.7470000000000001</v>
          </cell>
          <cell r="D58">
            <v>1.7350000000000001</v>
          </cell>
          <cell r="E58">
            <v>1.7250000000000001</v>
          </cell>
          <cell r="F58">
            <v>1.7230000000000001</v>
          </cell>
          <cell r="G58">
            <v>1.7509999999999999</v>
          </cell>
          <cell r="H58">
            <v>1.8149999999999999</v>
          </cell>
          <cell r="I58">
            <v>1.748</v>
          </cell>
          <cell r="J58">
            <v>1.6619999999999999</v>
          </cell>
          <cell r="K58">
            <v>1.655</v>
          </cell>
          <cell r="L58">
            <v>1.669</v>
          </cell>
          <cell r="M58">
            <v>1.6990000000000001</v>
          </cell>
          <cell r="N58">
            <v>1.9870000000000001</v>
          </cell>
          <cell r="O58">
            <v>2.0019999999999998</v>
          </cell>
          <cell r="P58">
            <v>2.0009999999999999</v>
          </cell>
          <cell r="Q58">
            <v>1.9850000000000001</v>
          </cell>
          <cell r="R58">
            <v>2.327</v>
          </cell>
          <cell r="S58">
            <v>2.335</v>
          </cell>
          <cell r="T58">
            <v>2.323</v>
          </cell>
          <cell r="U58">
            <v>2.37</v>
          </cell>
          <cell r="V58">
            <v>2.3479999999999999</v>
          </cell>
          <cell r="W58">
            <v>1.629</v>
          </cell>
          <cell r="X58">
            <v>2.2519999999999998</v>
          </cell>
          <cell r="Y58">
            <v>2.38</v>
          </cell>
          <cell r="Z58">
            <v>2.306</v>
          </cell>
          <cell r="AA58">
            <v>2.3090000000000002</v>
          </cell>
          <cell r="AB58">
            <v>2.33</v>
          </cell>
          <cell r="AC58">
            <v>2.3029999999999999</v>
          </cell>
          <cell r="AD58">
            <v>2.6949999999999998</v>
          </cell>
          <cell r="AE58">
            <v>2.7090000000000001</v>
          </cell>
          <cell r="AF58">
            <v>2.7090000000000001</v>
          </cell>
          <cell r="AG58">
            <v>2.7189999999999999</v>
          </cell>
        </row>
        <row r="59">
          <cell r="A59">
            <v>18.666666666666668</v>
          </cell>
          <cell r="B59">
            <v>1.748</v>
          </cell>
          <cell r="C59">
            <v>1.7470000000000001</v>
          </cell>
          <cell r="D59">
            <v>1.7350000000000001</v>
          </cell>
          <cell r="E59">
            <v>1.7250000000000001</v>
          </cell>
          <cell r="F59">
            <v>1.7230000000000001</v>
          </cell>
          <cell r="G59">
            <v>1.7509999999999999</v>
          </cell>
          <cell r="H59">
            <v>1.8149999999999999</v>
          </cell>
          <cell r="I59">
            <v>1.748</v>
          </cell>
          <cell r="J59">
            <v>1.663</v>
          </cell>
          <cell r="K59">
            <v>1.6559999999999999</v>
          </cell>
          <cell r="L59">
            <v>1.669</v>
          </cell>
          <cell r="M59">
            <v>1.7</v>
          </cell>
          <cell r="N59">
            <v>1.988</v>
          </cell>
          <cell r="O59">
            <v>2.0019999999999998</v>
          </cell>
          <cell r="P59">
            <v>2.0019999999999998</v>
          </cell>
          <cell r="Q59">
            <v>1.988</v>
          </cell>
          <cell r="R59">
            <v>2.323</v>
          </cell>
          <cell r="S59">
            <v>2.3380000000000001</v>
          </cell>
          <cell r="T59">
            <v>2.3279999999999998</v>
          </cell>
          <cell r="U59">
            <v>2.367</v>
          </cell>
          <cell r="V59">
            <v>2.347</v>
          </cell>
          <cell r="W59">
            <v>1.6220000000000001</v>
          </cell>
          <cell r="X59">
            <v>2.2530000000000001</v>
          </cell>
          <cell r="Y59">
            <v>2.383</v>
          </cell>
          <cell r="Z59">
            <v>2.3050000000000002</v>
          </cell>
          <cell r="AA59">
            <v>2.3109999999999999</v>
          </cell>
          <cell r="AB59">
            <v>2.331</v>
          </cell>
          <cell r="AC59">
            <v>2.3050000000000002</v>
          </cell>
          <cell r="AD59">
            <v>2.702</v>
          </cell>
          <cell r="AE59">
            <v>2.7160000000000002</v>
          </cell>
          <cell r="AF59">
            <v>2.7090000000000001</v>
          </cell>
          <cell r="AG59">
            <v>2.7160000000000002</v>
          </cell>
        </row>
        <row r="60">
          <cell r="A60">
            <v>19</v>
          </cell>
          <cell r="B60">
            <v>1.748</v>
          </cell>
          <cell r="C60">
            <v>1.7470000000000001</v>
          </cell>
          <cell r="D60">
            <v>1.736</v>
          </cell>
          <cell r="E60">
            <v>1.7250000000000001</v>
          </cell>
          <cell r="F60">
            <v>1.724</v>
          </cell>
          <cell r="G60">
            <v>1.75</v>
          </cell>
          <cell r="H60">
            <v>1.8160000000000001</v>
          </cell>
          <cell r="I60">
            <v>1.7490000000000001</v>
          </cell>
          <cell r="J60">
            <v>1.663</v>
          </cell>
          <cell r="K60">
            <v>1.6559999999999999</v>
          </cell>
          <cell r="L60">
            <v>1.6679999999999999</v>
          </cell>
          <cell r="M60">
            <v>1.7</v>
          </cell>
          <cell r="N60">
            <v>1.9890000000000001</v>
          </cell>
          <cell r="O60">
            <v>2.0019999999999998</v>
          </cell>
          <cell r="P60">
            <v>2.0030000000000001</v>
          </cell>
          <cell r="Q60">
            <v>1.988</v>
          </cell>
          <cell r="R60">
            <v>2.3279999999999998</v>
          </cell>
          <cell r="S60">
            <v>2.3359999999999999</v>
          </cell>
          <cell r="T60">
            <v>2.3239999999999998</v>
          </cell>
          <cell r="U60">
            <v>2.3679999999999999</v>
          </cell>
          <cell r="V60">
            <v>2.35</v>
          </cell>
          <cell r="W60">
            <v>1.62</v>
          </cell>
          <cell r="X60">
            <v>2.254</v>
          </cell>
          <cell r="Y60">
            <v>2.383</v>
          </cell>
          <cell r="Z60">
            <v>2.3069999999999999</v>
          </cell>
          <cell r="AA60">
            <v>2.3109999999999999</v>
          </cell>
          <cell r="AB60">
            <v>2.3319999999999999</v>
          </cell>
          <cell r="AC60">
            <v>2.3079999999999998</v>
          </cell>
          <cell r="AD60">
            <v>2.7010000000000001</v>
          </cell>
          <cell r="AE60">
            <v>2.7170000000000001</v>
          </cell>
          <cell r="AF60">
            <v>2.718</v>
          </cell>
          <cell r="AG60">
            <v>2.7210000000000001</v>
          </cell>
        </row>
        <row r="61">
          <cell r="A61">
            <v>19.333333333333332</v>
          </cell>
          <cell r="B61">
            <v>1.7470000000000001</v>
          </cell>
          <cell r="C61">
            <v>1.748</v>
          </cell>
          <cell r="D61">
            <v>1.736</v>
          </cell>
          <cell r="E61">
            <v>1.726</v>
          </cell>
          <cell r="F61">
            <v>1.7230000000000001</v>
          </cell>
          <cell r="G61">
            <v>1.7509999999999999</v>
          </cell>
          <cell r="H61">
            <v>1.8149999999999999</v>
          </cell>
          <cell r="I61">
            <v>1.7490000000000001</v>
          </cell>
          <cell r="J61">
            <v>1.663</v>
          </cell>
          <cell r="K61">
            <v>1.655</v>
          </cell>
          <cell r="L61">
            <v>1.669</v>
          </cell>
          <cell r="M61">
            <v>1.7</v>
          </cell>
          <cell r="N61">
            <v>1.99</v>
          </cell>
          <cell r="O61">
            <v>2.004</v>
          </cell>
          <cell r="P61">
            <v>2.0030000000000001</v>
          </cell>
          <cell r="Q61">
            <v>1.988</v>
          </cell>
          <cell r="R61">
            <v>2.3279999999999998</v>
          </cell>
          <cell r="S61">
            <v>2.3410000000000002</v>
          </cell>
          <cell r="T61">
            <v>2.327</v>
          </cell>
          <cell r="U61">
            <v>2.371</v>
          </cell>
          <cell r="V61">
            <v>2.347</v>
          </cell>
          <cell r="W61">
            <v>1.617</v>
          </cell>
          <cell r="X61">
            <v>2.2549999999999999</v>
          </cell>
          <cell r="Y61">
            <v>2.383</v>
          </cell>
          <cell r="Z61">
            <v>2.3079999999999998</v>
          </cell>
          <cell r="AA61">
            <v>2.3159999999999998</v>
          </cell>
          <cell r="AB61">
            <v>2.3330000000000002</v>
          </cell>
          <cell r="AC61">
            <v>2.306</v>
          </cell>
          <cell r="AD61">
            <v>2.7090000000000001</v>
          </cell>
          <cell r="AE61">
            <v>2.7160000000000002</v>
          </cell>
          <cell r="AF61">
            <v>2.714</v>
          </cell>
          <cell r="AG61">
            <v>2.7269999999999999</v>
          </cell>
        </row>
        <row r="62">
          <cell r="A62">
            <v>19.666666666666664</v>
          </cell>
          <cell r="B62">
            <v>1.748</v>
          </cell>
          <cell r="C62">
            <v>1.7470000000000001</v>
          </cell>
          <cell r="D62">
            <v>1.7350000000000001</v>
          </cell>
          <cell r="E62">
            <v>1.726</v>
          </cell>
          <cell r="F62">
            <v>1.724</v>
          </cell>
          <cell r="G62">
            <v>1.752</v>
          </cell>
          <cell r="H62">
            <v>1.8169999999999999</v>
          </cell>
          <cell r="I62">
            <v>1.7490000000000001</v>
          </cell>
          <cell r="J62">
            <v>1.663</v>
          </cell>
          <cell r="K62">
            <v>1.6559999999999999</v>
          </cell>
          <cell r="L62">
            <v>1.669</v>
          </cell>
          <cell r="M62">
            <v>1.7</v>
          </cell>
          <cell r="N62">
            <v>1.9910000000000001</v>
          </cell>
          <cell r="O62">
            <v>2.0049999999999999</v>
          </cell>
          <cell r="P62">
            <v>2.0049999999999999</v>
          </cell>
          <cell r="Q62">
            <v>1.9910000000000001</v>
          </cell>
          <cell r="R62">
            <v>2.3279999999999998</v>
          </cell>
          <cell r="S62">
            <v>2.34</v>
          </cell>
          <cell r="T62">
            <v>2.3260000000000001</v>
          </cell>
          <cell r="U62">
            <v>2.3719999999999999</v>
          </cell>
          <cell r="V62">
            <v>2.351</v>
          </cell>
          <cell r="W62">
            <v>1.6180000000000001</v>
          </cell>
          <cell r="X62">
            <v>2.2549999999999999</v>
          </cell>
          <cell r="Y62">
            <v>2.3839999999999999</v>
          </cell>
          <cell r="Z62">
            <v>2.3090000000000002</v>
          </cell>
          <cell r="AA62">
            <v>2.3170000000000002</v>
          </cell>
          <cell r="AB62">
            <v>2.3340000000000001</v>
          </cell>
          <cell r="AC62">
            <v>2.3109999999999999</v>
          </cell>
          <cell r="AD62">
            <v>2.7160000000000002</v>
          </cell>
          <cell r="AE62">
            <v>2.7210000000000001</v>
          </cell>
          <cell r="AF62">
            <v>2.7189999999999999</v>
          </cell>
          <cell r="AG62">
            <v>2.7240000000000002</v>
          </cell>
        </row>
        <row r="63">
          <cell r="A63">
            <v>19.999999999999996</v>
          </cell>
          <cell r="B63">
            <v>1.748</v>
          </cell>
          <cell r="C63">
            <v>1.748</v>
          </cell>
          <cell r="D63">
            <v>1.736</v>
          </cell>
          <cell r="E63">
            <v>1.726</v>
          </cell>
          <cell r="F63">
            <v>1.724</v>
          </cell>
          <cell r="G63">
            <v>1.752</v>
          </cell>
          <cell r="H63">
            <v>1.8169999999999999</v>
          </cell>
          <cell r="I63">
            <v>1.75</v>
          </cell>
          <cell r="J63">
            <v>1.663</v>
          </cell>
          <cell r="K63">
            <v>1.6559999999999999</v>
          </cell>
          <cell r="L63">
            <v>1.67</v>
          </cell>
          <cell r="M63">
            <v>1.7010000000000001</v>
          </cell>
          <cell r="N63">
            <v>1.992</v>
          </cell>
          <cell r="O63">
            <v>2.0059999999999998</v>
          </cell>
          <cell r="P63">
            <v>2.0049999999999999</v>
          </cell>
          <cell r="Q63">
            <v>1.992</v>
          </cell>
          <cell r="R63">
            <v>2.3279999999999998</v>
          </cell>
          <cell r="S63">
            <v>2.3439999999999999</v>
          </cell>
          <cell r="T63">
            <v>2.3279999999999998</v>
          </cell>
          <cell r="U63">
            <v>2.3719999999999999</v>
          </cell>
          <cell r="V63">
            <v>2.35</v>
          </cell>
          <cell r="W63">
            <v>1.6160000000000001</v>
          </cell>
          <cell r="X63">
            <v>2.254</v>
          </cell>
          <cell r="Y63">
            <v>2.3879999999999999</v>
          </cell>
          <cell r="Z63">
            <v>2.3109999999999999</v>
          </cell>
          <cell r="AA63">
            <v>2.319</v>
          </cell>
          <cell r="AB63">
            <v>2.3380000000000001</v>
          </cell>
          <cell r="AC63">
            <v>2.3090000000000002</v>
          </cell>
          <cell r="AD63">
            <v>2.7090000000000001</v>
          </cell>
          <cell r="AE63">
            <v>2.7189999999999999</v>
          </cell>
          <cell r="AF63">
            <v>2.7269999999999999</v>
          </cell>
          <cell r="AG63">
            <v>2.73</v>
          </cell>
        </row>
        <row r="64">
          <cell r="A64">
            <v>20.333333333333329</v>
          </cell>
          <cell r="B64">
            <v>1.7470000000000001</v>
          </cell>
          <cell r="C64">
            <v>1.748</v>
          </cell>
          <cell r="D64">
            <v>1.736</v>
          </cell>
          <cell r="E64">
            <v>1.726</v>
          </cell>
          <cell r="F64">
            <v>1.724</v>
          </cell>
          <cell r="G64">
            <v>1.752</v>
          </cell>
          <cell r="H64">
            <v>1.8160000000000001</v>
          </cell>
          <cell r="I64">
            <v>1.7490000000000001</v>
          </cell>
          <cell r="J64">
            <v>1.6639999999999999</v>
          </cell>
          <cell r="K64">
            <v>1.6559999999999999</v>
          </cell>
          <cell r="L64">
            <v>1.67</v>
          </cell>
          <cell r="M64">
            <v>1.7010000000000001</v>
          </cell>
          <cell r="N64">
            <v>1.9930000000000001</v>
          </cell>
          <cell r="O64">
            <v>2.0070000000000001</v>
          </cell>
          <cell r="P64">
            <v>2.0059999999999998</v>
          </cell>
          <cell r="Q64">
            <v>1.992</v>
          </cell>
          <cell r="R64">
            <v>2.331</v>
          </cell>
          <cell r="S64">
            <v>2.3410000000000002</v>
          </cell>
          <cell r="T64">
            <v>2.3290000000000002</v>
          </cell>
          <cell r="U64">
            <v>2.3719999999999999</v>
          </cell>
          <cell r="V64">
            <v>2.35</v>
          </cell>
          <cell r="W64">
            <v>1.6160000000000001</v>
          </cell>
          <cell r="X64">
            <v>2.2559999999999998</v>
          </cell>
          <cell r="Y64">
            <v>2.383</v>
          </cell>
          <cell r="Z64">
            <v>2.3130000000000002</v>
          </cell>
          <cell r="AA64">
            <v>2.319</v>
          </cell>
          <cell r="AB64">
            <v>2.335</v>
          </cell>
          <cell r="AC64">
            <v>2.3119999999999998</v>
          </cell>
          <cell r="AD64">
            <v>2.7189999999999999</v>
          </cell>
          <cell r="AE64">
            <v>2.7290000000000001</v>
          </cell>
          <cell r="AF64">
            <v>2.7280000000000002</v>
          </cell>
          <cell r="AG64">
            <v>2.7280000000000002</v>
          </cell>
        </row>
        <row r="65">
          <cell r="A65">
            <v>20.666666666666661</v>
          </cell>
          <cell r="B65">
            <v>1.748</v>
          </cell>
          <cell r="C65">
            <v>1.748</v>
          </cell>
          <cell r="D65">
            <v>1.7350000000000001</v>
          </cell>
          <cell r="E65">
            <v>1.7270000000000001</v>
          </cell>
          <cell r="F65">
            <v>1.7250000000000001</v>
          </cell>
          <cell r="G65">
            <v>1.752</v>
          </cell>
          <cell r="H65">
            <v>1.8160000000000001</v>
          </cell>
          <cell r="I65">
            <v>1.75</v>
          </cell>
          <cell r="J65">
            <v>1.663</v>
          </cell>
          <cell r="K65">
            <v>1.6559999999999999</v>
          </cell>
          <cell r="L65">
            <v>1.67</v>
          </cell>
          <cell r="M65">
            <v>1.702</v>
          </cell>
          <cell r="N65">
            <v>1.9930000000000001</v>
          </cell>
          <cell r="O65">
            <v>2.008</v>
          </cell>
          <cell r="P65">
            <v>2.0070000000000001</v>
          </cell>
          <cell r="Q65">
            <v>1.994</v>
          </cell>
          <cell r="R65">
            <v>2.3319999999999999</v>
          </cell>
          <cell r="S65">
            <v>2.3410000000000002</v>
          </cell>
          <cell r="T65">
            <v>2.331</v>
          </cell>
          <cell r="U65">
            <v>2.3730000000000002</v>
          </cell>
          <cell r="V65">
            <v>2.35</v>
          </cell>
          <cell r="W65">
            <v>1.6140000000000001</v>
          </cell>
          <cell r="X65">
            <v>2.2570000000000001</v>
          </cell>
          <cell r="Y65">
            <v>2.387</v>
          </cell>
          <cell r="Z65">
            <v>2.31</v>
          </cell>
          <cell r="AA65">
            <v>2.319</v>
          </cell>
          <cell r="AB65">
            <v>2.3380000000000001</v>
          </cell>
          <cell r="AC65">
            <v>2.3119999999999998</v>
          </cell>
          <cell r="AD65">
            <v>2.71</v>
          </cell>
          <cell r="AE65">
            <v>2.7269999999999999</v>
          </cell>
          <cell r="AF65">
            <v>2.73</v>
          </cell>
          <cell r="AG65">
            <v>2.74</v>
          </cell>
        </row>
        <row r="66">
          <cell r="A66">
            <v>20.999999999999993</v>
          </cell>
          <cell r="B66">
            <v>1.7490000000000001</v>
          </cell>
          <cell r="C66">
            <v>1.748</v>
          </cell>
          <cell r="D66">
            <v>1.736</v>
          </cell>
          <cell r="E66">
            <v>1.7270000000000001</v>
          </cell>
          <cell r="F66">
            <v>1.726</v>
          </cell>
          <cell r="G66">
            <v>1.752</v>
          </cell>
          <cell r="H66">
            <v>1.8169999999999999</v>
          </cell>
          <cell r="I66">
            <v>1.75</v>
          </cell>
          <cell r="J66">
            <v>1.663</v>
          </cell>
          <cell r="K66">
            <v>1.6559999999999999</v>
          </cell>
          <cell r="L66">
            <v>1.67</v>
          </cell>
          <cell r="M66">
            <v>1.702</v>
          </cell>
          <cell r="N66">
            <v>1.994</v>
          </cell>
          <cell r="O66">
            <v>2.0089999999999999</v>
          </cell>
          <cell r="P66">
            <v>2.0070000000000001</v>
          </cell>
          <cell r="Q66">
            <v>1.9950000000000001</v>
          </cell>
          <cell r="R66">
            <v>2.3330000000000002</v>
          </cell>
          <cell r="S66">
            <v>2.3420000000000001</v>
          </cell>
          <cell r="T66">
            <v>2.3290000000000002</v>
          </cell>
          <cell r="U66">
            <v>2.3769999999999998</v>
          </cell>
          <cell r="V66">
            <v>2.3540000000000001</v>
          </cell>
          <cell r="W66">
            <v>1.6120000000000001</v>
          </cell>
          <cell r="X66">
            <v>2.2589999999999999</v>
          </cell>
          <cell r="Y66">
            <v>2.3889999999999998</v>
          </cell>
          <cell r="Z66">
            <v>2.3130000000000002</v>
          </cell>
          <cell r="AA66">
            <v>2.3180000000000001</v>
          </cell>
          <cell r="AB66">
            <v>2.3410000000000002</v>
          </cell>
          <cell r="AC66">
            <v>2.3130000000000002</v>
          </cell>
          <cell r="AD66">
            <v>2.7280000000000002</v>
          </cell>
          <cell r="AE66">
            <v>2.74</v>
          </cell>
          <cell r="AF66">
            <v>2.73</v>
          </cell>
          <cell r="AG66">
            <v>2.7360000000000002</v>
          </cell>
        </row>
        <row r="67">
          <cell r="A67">
            <v>21.333333333333325</v>
          </cell>
          <cell r="B67">
            <v>1.75</v>
          </cell>
          <cell r="C67">
            <v>1.748</v>
          </cell>
          <cell r="D67">
            <v>1.736</v>
          </cell>
          <cell r="E67">
            <v>1.7270000000000001</v>
          </cell>
          <cell r="F67">
            <v>1.7250000000000001</v>
          </cell>
          <cell r="G67">
            <v>1.752</v>
          </cell>
          <cell r="H67">
            <v>1.8169999999999999</v>
          </cell>
          <cell r="I67">
            <v>1.7509999999999999</v>
          </cell>
          <cell r="J67">
            <v>1.663</v>
          </cell>
          <cell r="K67">
            <v>1.657</v>
          </cell>
          <cell r="L67">
            <v>1.67</v>
          </cell>
          <cell r="M67">
            <v>1.702</v>
          </cell>
          <cell r="N67">
            <v>1.996</v>
          </cell>
          <cell r="O67">
            <v>2.0099999999999998</v>
          </cell>
          <cell r="P67">
            <v>2.0089999999999999</v>
          </cell>
          <cell r="Q67">
            <v>1.9950000000000001</v>
          </cell>
          <cell r="R67">
            <v>2.3290000000000002</v>
          </cell>
          <cell r="S67">
            <v>2.3439999999999999</v>
          </cell>
          <cell r="T67">
            <v>2.331</v>
          </cell>
          <cell r="U67">
            <v>2.3759999999999999</v>
          </cell>
          <cell r="V67">
            <v>2.3519999999999999</v>
          </cell>
          <cell r="W67">
            <v>1.611</v>
          </cell>
          <cell r="X67">
            <v>2.2559999999999998</v>
          </cell>
          <cell r="Y67">
            <v>2.3879999999999999</v>
          </cell>
          <cell r="Z67">
            <v>2.3149999999999999</v>
          </cell>
          <cell r="AA67">
            <v>2.3239999999999998</v>
          </cell>
          <cell r="AB67">
            <v>2.343</v>
          </cell>
          <cell r="AC67">
            <v>2.3149999999999999</v>
          </cell>
          <cell r="AD67">
            <v>2.7250000000000001</v>
          </cell>
          <cell r="AE67">
            <v>2.734</v>
          </cell>
          <cell r="AF67">
            <v>2.7349999999999999</v>
          </cell>
          <cell r="AG67">
            <v>2.738</v>
          </cell>
        </row>
        <row r="68">
          <cell r="A68">
            <v>21.666666666666657</v>
          </cell>
          <cell r="B68">
            <v>1.75</v>
          </cell>
          <cell r="C68">
            <v>1.748</v>
          </cell>
          <cell r="D68">
            <v>1.7350000000000001</v>
          </cell>
          <cell r="E68">
            <v>1.726</v>
          </cell>
          <cell r="F68">
            <v>1.7250000000000001</v>
          </cell>
          <cell r="G68">
            <v>1.752</v>
          </cell>
          <cell r="H68">
            <v>1.8180000000000001</v>
          </cell>
          <cell r="I68">
            <v>1.75</v>
          </cell>
          <cell r="J68">
            <v>1.6639999999999999</v>
          </cell>
          <cell r="K68">
            <v>1.6559999999999999</v>
          </cell>
          <cell r="L68">
            <v>1.67</v>
          </cell>
          <cell r="M68">
            <v>1.7010000000000001</v>
          </cell>
          <cell r="N68">
            <v>1.9950000000000001</v>
          </cell>
          <cell r="O68">
            <v>2.0110000000000001</v>
          </cell>
          <cell r="P68">
            <v>2.0099999999999998</v>
          </cell>
          <cell r="Q68">
            <v>1.9950000000000001</v>
          </cell>
          <cell r="R68">
            <v>2.3319999999999999</v>
          </cell>
          <cell r="S68">
            <v>2.3420000000000001</v>
          </cell>
          <cell r="T68">
            <v>2.3319999999999999</v>
          </cell>
          <cell r="U68">
            <v>2.3730000000000002</v>
          </cell>
          <cell r="V68">
            <v>2.3540000000000001</v>
          </cell>
          <cell r="W68">
            <v>1.607</v>
          </cell>
          <cell r="X68">
            <v>2.2589999999999999</v>
          </cell>
          <cell r="Y68">
            <v>2.3889999999999998</v>
          </cell>
          <cell r="Z68">
            <v>2.3149999999999999</v>
          </cell>
          <cell r="AA68">
            <v>2.3220000000000001</v>
          </cell>
          <cell r="AB68">
            <v>2.3410000000000002</v>
          </cell>
          <cell r="AC68">
            <v>2.3159999999999998</v>
          </cell>
          <cell r="AD68">
            <v>2.73</v>
          </cell>
          <cell r="AE68">
            <v>2.7440000000000002</v>
          </cell>
          <cell r="AF68">
            <v>2.738</v>
          </cell>
          <cell r="AG68">
            <v>2.7480000000000002</v>
          </cell>
        </row>
        <row r="69">
          <cell r="A69">
            <v>21.999999999999989</v>
          </cell>
          <cell r="B69">
            <v>1.7509999999999999</v>
          </cell>
          <cell r="C69">
            <v>1.748</v>
          </cell>
          <cell r="D69">
            <v>1.7350000000000001</v>
          </cell>
          <cell r="E69">
            <v>1.726</v>
          </cell>
          <cell r="F69">
            <v>1.724</v>
          </cell>
          <cell r="G69">
            <v>1.752</v>
          </cell>
          <cell r="H69">
            <v>1.8180000000000001</v>
          </cell>
          <cell r="I69">
            <v>1.75</v>
          </cell>
          <cell r="J69">
            <v>1.6639999999999999</v>
          </cell>
          <cell r="K69">
            <v>1.657</v>
          </cell>
          <cell r="L69">
            <v>1.671</v>
          </cell>
          <cell r="M69">
            <v>1.702</v>
          </cell>
          <cell r="N69">
            <v>1.9970000000000001</v>
          </cell>
          <cell r="O69">
            <v>2.0129999999999999</v>
          </cell>
          <cell r="P69">
            <v>2.0110000000000001</v>
          </cell>
          <cell r="Q69">
            <v>1.9970000000000001</v>
          </cell>
          <cell r="R69">
            <v>2.3319999999999999</v>
          </cell>
          <cell r="S69">
            <v>2.3450000000000002</v>
          </cell>
          <cell r="T69">
            <v>2.3330000000000002</v>
          </cell>
          <cell r="U69">
            <v>2.3780000000000001</v>
          </cell>
          <cell r="V69">
            <v>2.3559999999999999</v>
          </cell>
          <cell r="W69">
            <v>1.609</v>
          </cell>
          <cell r="X69">
            <v>2.2599999999999998</v>
          </cell>
          <cell r="Y69">
            <v>2.391</v>
          </cell>
          <cell r="Z69">
            <v>2.3170000000000002</v>
          </cell>
          <cell r="AA69">
            <v>2.323</v>
          </cell>
          <cell r="AB69">
            <v>2.343</v>
          </cell>
          <cell r="AC69">
            <v>2.3199999999999998</v>
          </cell>
          <cell r="AD69">
            <v>2.7389999999999999</v>
          </cell>
          <cell r="AE69">
            <v>2.7370000000000001</v>
          </cell>
          <cell r="AF69">
            <v>2.7410000000000001</v>
          </cell>
          <cell r="AG69">
            <v>2.7509999999999999</v>
          </cell>
        </row>
        <row r="70">
          <cell r="A70" t="str">
            <v>Slope</v>
          </cell>
          <cell r="R70">
            <v>2.8231702450315275E-3</v>
          </cell>
          <cell r="S70">
            <v>3.1284619682337006E-3</v>
          </cell>
          <cell r="T70">
            <v>2.7829435709154776E-3</v>
          </cell>
          <cell r="U70">
            <v>3.0372336180062311E-3</v>
          </cell>
          <cell r="V70">
            <v>3.2277117088355053E-3</v>
          </cell>
          <cell r="X70">
            <v>2.9655199936148135E-3</v>
          </cell>
          <cell r="Y70">
            <v>3.4434511932316982E-3</v>
          </cell>
          <cell r="Z70">
            <v>4.04433713784021E-3</v>
          </cell>
          <cell r="AA70">
            <v>4.2813871817383633E-3</v>
          </cell>
          <cell r="AB70">
            <v>3.9616090669646461E-3</v>
          </cell>
          <cell r="AC70">
            <v>4.5355575065847246E-3</v>
          </cell>
          <cell r="AD70">
            <v>9.5595817702929207E-3</v>
          </cell>
          <cell r="AE70">
            <v>1.0285338015803343E-2</v>
          </cell>
          <cell r="AF70">
            <v>9.6937904062574867E-3</v>
          </cell>
          <cell r="AG70">
            <v>1.0097493814350711E-2</v>
          </cell>
        </row>
        <row r="71">
          <cell r="A71" t="str">
            <v>Av. Slope</v>
          </cell>
          <cell r="R71">
            <v>2.9758161066326142E-3</v>
          </cell>
          <cell r="T71">
            <v>2.9100885944608546E-3</v>
          </cell>
          <cell r="V71">
            <v>3.2277117088355053E-3</v>
          </cell>
          <cell r="X71">
            <v>3.2044855934232558E-3</v>
          </cell>
          <cell r="Z71">
            <v>4.1628621597892866E-3</v>
          </cell>
          <cell r="AB71">
            <v>4.2485832867746858E-3</v>
          </cell>
          <cell r="AD71">
            <v>9.9224598930481318E-3</v>
          </cell>
          <cell r="AF71">
            <v>9.8956421103040988E-3</v>
          </cell>
        </row>
        <row r="72">
          <cell r="A72" t="str">
            <v>Error</v>
          </cell>
          <cell r="R72">
            <v>2.1587384771638306E-4</v>
          </cell>
          <cell r="T72">
            <v>1.7981021668611832E-4</v>
          </cell>
          <cell r="X72">
            <v>3.3794839218972061E-4</v>
          </cell>
          <cell r="Z72">
            <v>1.6761969352095294E-4</v>
          </cell>
          <cell r="AB72">
            <v>4.0584283370679523E-4</v>
          </cell>
          <cell r="AD72">
            <v>5.1318716268890826E-4</v>
          </cell>
          <cell r="AF72">
            <v>2.8546141745083896E-4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FE activity"/>
      <sheetName val="Immobilisation Yields - pure"/>
      <sheetName val="Reactions"/>
      <sheetName val="Abs 280"/>
    </sheetNames>
    <sheetDataSet>
      <sheetData sheetId="0" refreshError="1"/>
      <sheetData sheetId="1">
        <row r="4">
          <cell r="A4">
            <v>0.33333333333333331</v>
          </cell>
          <cell r="B4">
            <v>1.851</v>
          </cell>
          <cell r="C4">
            <v>1.819</v>
          </cell>
          <cell r="D4">
            <v>1.819</v>
          </cell>
          <cell r="E4">
            <v>1.8420000000000001</v>
          </cell>
          <cell r="F4">
            <v>1.8220000000000001</v>
          </cell>
          <cell r="G4">
            <v>1.8240000000000001</v>
          </cell>
          <cell r="H4">
            <v>1.8680000000000001</v>
          </cell>
          <cell r="I4">
            <v>1.8340000000000001</v>
          </cell>
          <cell r="J4">
            <v>1.845</v>
          </cell>
          <cell r="K4">
            <v>1.907</v>
          </cell>
          <cell r="L4">
            <v>1.835</v>
          </cell>
          <cell r="M4">
            <v>1.8660000000000001</v>
          </cell>
          <cell r="N4">
            <v>1.9059999999999999</v>
          </cell>
          <cell r="O4">
            <v>1.867</v>
          </cell>
        </row>
        <row r="5">
          <cell r="A5">
            <v>0.66666666666666663</v>
          </cell>
          <cell r="B5">
            <v>1.8440000000000001</v>
          </cell>
          <cell r="C5">
            <v>1.806</v>
          </cell>
          <cell r="D5">
            <v>1.8169999999999999</v>
          </cell>
          <cell r="E5">
            <v>1.849</v>
          </cell>
          <cell r="F5">
            <v>1.8260000000000001</v>
          </cell>
          <cell r="G5">
            <v>1.8</v>
          </cell>
          <cell r="H5">
            <v>1.859</v>
          </cell>
          <cell r="I5">
            <v>1.84</v>
          </cell>
          <cell r="J5">
            <v>1.8460000000000001</v>
          </cell>
          <cell r="K5">
            <v>1.9059999999999999</v>
          </cell>
          <cell r="L5">
            <v>1.839</v>
          </cell>
          <cell r="M5">
            <v>1.8680000000000001</v>
          </cell>
          <cell r="N5">
            <v>1.923</v>
          </cell>
          <cell r="O5">
            <v>1.873</v>
          </cell>
        </row>
        <row r="6">
          <cell r="A6">
            <v>1</v>
          </cell>
          <cell r="B6">
            <v>1.8480000000000001</v>
          </cell>
          <cell r="C6">
            <v>1.798</v>
          </cell>
          <cell r="D6">
            <v>1.8169999999999999</v>
          </cell>
          <cell r="E6">
            <v>1.847</v>
          </cell>
          <cell r="F6">
            <v>1.831</v>
          </cell>
          <cell r="G6">
            <v>1.8120000000000001</v>
          </cell>
          <cell r="H6">
            <v>1.867</v>
          </cell>
          <cell r="I6">
            <v>1.8420000000000001</v>
          </cell>
          <cell r="J6">
            <v>1.8440000000000001</v>
          </cell>
          <cell r="K6">
            <v>1.909</v>
          </cell>
          <cell r="L6">
            <v>1.84</v>
          </cell>
          <cell r="M6">
            <v>1.86</v>
          </cell>
          <cell r="N6">
            <v>1.9359999999999999</v>
          </cell>
          <cell r="O6">
            <v>1.88</v>
          </cell>
        </row>
        <row r="7">
          <cell r="A7">
            <v>1.3333333333333333</v>
          </cell>
          <cell r="B7">
            <v>1.84</v>
          </cell>
          <cell r="C7">
            <v>1.7989999999999999</v>
          </cell>
          <cell r="D7">
            <v>1.821</v>
          </cell>
          <cell r="E7">
            <v>1.8480000000000001</v>
          </cell>
          <cell r="F7">
            <v>1.83</v>
          </cell>
          <cell r="G7">
            <v>1.839</v>
          </cell>
          <cell r="H7">
            <v>1.863</v>
          </cell>
          <cell r="I7">
            <v>1.8660000000000001</v>
          </cell>
          <cell r="J7">
            <v>1.8440000000000001</v>
          </cell>
          <cell r="K7">
            <v>1.9059999999999999</v>
          </cell>
          <cell r="L7">
            <v>1.84</v>
          </cell>
          <cell r="M7">
            <v>1.8640000000000001</v>
          </cell>
          <cell r="N7">
            <v>1.9470000000000001</v>
          </cell>
          <cell r="O7">
            <v>1.8859999999999999</v>
          </cell>
        </row>
        <row r="8">
          <cell r="A8">
            <v>1.6666666666666665</v>
          </cell>
          <cell r="B8">
            <v>1.8380000000000001</v>
          </cell>
          <cell r="C8">
            <v>1.802</v>
          </cell>
          <cell r="D8">
            <v>1.8240000000000001</v>
          </cell>
          <cell r="E8">
            <v>1.8480000000000001</v>
          </cell>
          <cell r="F8">
            <v>1.831</v>
          </cell>
          <cell r="G8">
            <v>1.8440000000000001</v>
          </cell>
          <cell r="H8">
            <v>1.861</v>
          </cell>
          <cell r="I8">
            <v>1.869</v>
          </cell>
          <cell r="J8">
            <v>1.845</v>
          </cell>
          <cell r="K8">
            <v>1.901</v>
          </cell>
          <cell r="L8">
            <v>1.843</v>
          </cell>
          <cell r="M8">
            <v>1.8720000000000001</v>
          </cell>
          <cell r="N8">
            <v>1.9550000000000001</v>
          </cell>
          <cell r="O8">
            <v>1.8939999999999999</v>
          </cell>
        </row>
        <row r="9">
          <cell r="A9">
            <v>1.9999999999999998</v>
          </cell>
          <cell r="B9">
            <v>1.839</v>
          </cell>
          <cell r="C9">
            <v>1.806</v>
          </cell>
          <cell r="D9">
            <v>1.827</v>
          </cell>
          <cell r="E9">
            <v>1.851</v>
          </cell>
          <cell r="F9">
            <v>1.83</v>
          </cell>
          <cell r="G9">
            <v>1.8420000000000001</v>
          </cell>
          <cell r="H9">
            <v>1.859</v>
          </cell>
          <cell r="I9">
            <v>1.867</v>
          </cell>
          <cell r="J9">
            <v>1.8460000000000001</v>
          </cell>
          <cell r="K9">
            <v>1.891</v>
          </cell>
          <cell r="L9">
            <v>1.8420000000000001</v>
          </cell>
          <cell r="M9">
            <v>1.873</v>
          </cell>
          <cell r="N9">
            <v>1.9630000000000001</v>
          </cell>
          <cell r="O9">
            <v>1.899</v>
          </cell>
        </row>
        <row r="10">
          <cell r="A10">
            <v>2.333333333333333</v>
          </cell>
          <cell r="B10">
            <v>1.837</v>
          </cell>
          <cell r="C10">
            <v>1.802</v>
          </cell>
          <cell r="D10">
            <v>1.833</v>
          </cell>
          <cell r="E10">
            <v>1.8620000000000001</v>
          </cell>
          <cell r="F10">
            <v>1.831</v>
          </cell>
          <cell r="G10">
            <v>1.845</v>
          </cell>
          <cell r="H10">
            <v>1.86</v>
          </cell>
          <cell r="I10">
            <v>1.87</v>
          </cell>
          <cell r="J10">
            <v>1.85</v>
          </cell>
          <cell r="K10">
            <v>1.8859999999999999</v>
          </cell>
          <cell r="L10">
            <v>1.843</v>
          </cell>
          <cell r="M10">
            <v>1.8720000000000001</v>
          </cell>
          <cell r="N10">
            <v>1.97</v>
          </cell>
          <cell r="O10">
            <v>1.9079999999999999</v>
          </cell>
        </row>
        <row r="11">
          <cell r="A11">
            <v>2.6666666666666665</v>
          </cell>
          <cell r="B11">
            <v>1.8380000000000001</v>
          </cell>
          <cell r="C11">
            <v>1.802</v>
          </cell>
          <cell r="D11">
            <v>1.837</v>
          </cell>
          <cell r="E11">
            <v>1.8580000000000001</v>
          </cell>
          <cell r="F11">
            <v>1.831</v>
          </cell>
          <cell r="G11">
            <v>1.85</v>
          </cell>
          <cell r="H11">
            <v>1.86</v>
          </cell>
          <cell r="I11">
            <v>1.8720000000000001</v>
          </cell>
          <cell r="J11">
            <v>1.847</v>
          </cell>
          <cell r="K11">
            <v>1.883</v>
          </cell>
          <cell r="L11">
            <v>1.8420000000000001</v>
          </cell>
          <cell r="M11">
            <v>1.873</v>
          </cell>
          <cell r="N11">
            <v>1.978</v>
          </cell>
          <cell r="O11">
            <v>1.9159999999999999</v>
          </cell>
        </row>
        <row r="12">
          <cell r="A12">
            <v>3</v>
          </cell>
          <cell r="B12">
            <v>1.837</v>
          </cell>
          <cell r="C12">
            <v>1.8029999999999999</v>
          </cell>
          <cell r="D12">
            <v>1.831</v>
          </cell>
          <cell r="E12">
            <v>1.8520000000000001</v>
          </cell>
          <cell r="F12">
            <v>1.8320000000000001</v>
          </cell>
          <cell r="G12">
            <v>1.85</v>
          </cell>
          <cell r="H12">
            <v>1.861</v>
          </cell>
          <cell r="I12">
            <v>1.875</v>
          </cell>
          <cell r="J12">
            <v>1.8460000000000001</v>
          </cell>
          <cell r="K12">
            <v>1.889</v>
          </cell>
          <cell r="L12">
            <v>1.845</v>
          </cell>
          <cell r="M12">
            <v>1.8759999999999999</v>
          </cell>
          <cell r="N12">
            <v>1.9830000000000001</v>
          </cell>
          <cell r="O12">
            <v>1.923</v>
          </cell>
        </row>
        <row r="13">
          <cell r="A13">
            <v>3.3333333333333335</v>
          </cell>
          <cell r="B13">
            <v>1.8420000000000001</v>
          </cell>
          <cell r="C13">
            <v>1.8089999999999999</v>
          </cell>
          <cell r="D13">
            <v>1.829</v>
          </cell>
          <cell r="E13">
            <v>1.8540000000000001</v>
          </cell>
          <cell r="F13">
            <v>1.8340000000000001</v>
          </cell>
          <cell r="G13">
            <v>1.853</v>
          </cell>
          <cell r="H13">
            <v>1.8620000000000001</v>
          </cell>
          <cell r="I13">
            <v>1.88</v>
          </cell>
          <cell r="J13">
            <v>1.8480000000000001</v>
          </cell>
          <cell r="K13">
            <v>1.885</v>
          </cell>
          <cell r="L13">
            <v>1.843</v>
          </cell>
          <cell r="M13">
            <v>1.8779999999999999</v>
          </cell>
          <cell r="N13">
            <v>1.99</v>
          </cell>
          <cell r="O13">
            <v>1.93</v>
          </cell>
        </row>
        <row r="14">
          <cell r="A14">
            <v>3.666666666666667</v>
          </cell>
          <cell r="B14">
            <v>1.8440000000000001</v>
          </cell>
          <cell r="C14">
            <v>1.8109999999999999</v>
          </cell>
          <cell r="D14">
            <v>1.831</v>
          </cell>
          <cell r="E14">
            <v>1.86</v>
          </cell>
          <cell r="F14">
            <v>1.833</v>
          </cell>
          <cell r="G14">
            <v>1.853</v>
          </cell>
          <cell r="H14">
            <v>1.863</v>
          </cell>
          <cell r="I14">
            <v>1.8839999999999999</v>
          </cell>
          <cell r="J14">
            <v>1.8520000000000001</v>
          </cell>
          <cell r="K14">
            <v>1.885</v>
          </cell>
          <cell r="L14">
            <v>1.841</v>
          </cell>
          <cell r="M14">
            <v>1.879</v>
          </cell>
          <cell r="N14">
            <v>1.996</v>
          </cell>
          <cell r="O14">
            <v>1.9379999999999999</v>
          </cell>
        </row>
        <row r="15">
          <cell r="A15">
            <v>4</v>
          </cell>
          <cell r="B15">
            <v>1.8460000000000001</v>
          </cell>
          <cell r="C15">
            <v>1.8129999999999999</v>
          </cell>
          <cell r="D15">
            <v>1.8360000000000001</v>
          </cell>
          <cell r="E15">
            <v>1.865</v>
          </cell>
          <cell r="F15">
            <v>1.835</v>
          </cell>
          <cell r="G15">
            <v>1.853</v>
          </cell>
          <cell r="H15">
            <v>1.8620000000000001</v>
          </cell>
          <cell r="I15">
            <v>1.887</v>
          </cell>
          <cell r="J15">
            <v>1.85</v>
          </cell>
          <cell r="K15">
            <v>1.8859999999999999</v>
          </cell>
          <cell r="L15">
            <v>1.84</v>
          </cell>
          <cell r="M15">
            <v>1.877</v>
          </cell>
          <cell r="N15">
            <v>2.0019999999999998</v>
          </cell>
          <cell r="O15">
            <v>1.944</v>
          </cell>
        </row>
        <row r="16">
          <cell r="A16">
            <v>4.333333333333333</v>
          </cell>
          <cell r="B16">
            <v>1.8440000000000001</v>
          </cell>
          <cell r="C16">
            <v>1.8120000000000001</v>
          </cell>
          <cell r="D16">
            <v>1.843</v>
          </cell>
          <cell r="E16">
            <v>1.871</v>
          </cell>
          <cell r="F16">
            <v>1.8360000000000001</v>
          </cell>
          <cell r="G16">
            <v>1.853</v>
          </cell>
          <cell r="H16">
            <v>1.8620000000000001</v>
          </cell>
          <cell r="I16">
            <v>1.8919999999999999</v>
          </cell>
          <cell r="J16">
            <v>1.849</v>
          </cell>
          <cell r="K16">
            <v>1.89</v>
          </cell>
          <cell r="L16">
            <v>1.843</v>
          </cell>
          <cell r="M16">
            <v>1.8779999999999999</v>
          </cell>
          <cell r="N16">
            <v>2.0110000000000001</v>
          </cell>
          <cell r="O16">
            <v>1.9530000000000001</v>
          </cell>
        </row>
        <row r="17">
          <cell r="A17">
            <v>4.6666666666666661</v>
          </cell>
          <cell r="B17">
            <v>1.845</v>
          </cell>
          <cell r="C17">
            <v>1.8140000000000001</v>
          </cell>
          <cell r="D17">
            <v>1.8460000000000001</v>
          </cell>
          <cell r="E17">
            <v>1.877</v>
          </cell>
          <cell r="F17">
            <v>1.8380000000000001</v>
          </cell>
          <cell r="G17">
            <v>1.855</v>
          </cell>
          <cell r="H17">
            <v>1.865</v>
          </cell>
          <cell r="I17">
            <v>1.899</v>
          </cell>
          <cell r="J17">
            <v>1.8520000000000001</v>
          </cell>
          <cell r="K17">
            <v>1.889</v>
          </cell>
          <cell r="L17">
            <v>1.843</v>
          </cell>
          <cell r="M17">
            <v>1.8859999999999999</v>
          </cell>
          <cell r="N17">
            <v>2.0179999999999998</v>
          </cell>
          <cell r="O17">
            <v>1.96</v>
          </cell>
        </row>
        <row r="18">
          <cell r="A18">
            <v>4.9999999999999991</v>
          </cell>
          <cell r="B18">
            <v>1.8440000000000001</v>
          </cell>
          <cell r="C18">
            <v>1.8129999999999999</v>
          </cell>
          <cell r="D18">
            <v>1.843</v>
          </cell>
          <cell r="E18">
            <v>1.8740000000000001</v>
          </cell>
          <cell r="F18">
            <v>1.8380000000000001</v>
          </cell>
          <cell r="G18">
            <v>1.855</v>
          </cell>
          <cell r="H18">
            <v>1.8640000000000001</v>
          </cell>
          <cell r="I18">
            <v>1.9059999999999999</v>
          </cell>
          <cell r="J18">
            <v>1.849</v>
          </cell>
          <cell r="K18">
            <v>1.887</v>
          </cell>
          <cell r="L18">
            <v>1.84</v>
          </cell>
          <cell r="M18">
            <v>1.8939999999999999</v>
          </cell>
          <cell r="N18">
            <v>2.024</v>
          </cell>
          <cell r="O18">
            <v>1.968</v>
          </cell>
        </row>
        <row r="19">
          <cell r="A19">
            <v>5.3333333333333321</v>
          </cell>
          <cell r="B19">
            <v>1.8440000000000001</v>
          </cell>
          <cell r="C19">
            <v>1.8140000000000001</v>
          </cell>
          <cell r="D19">
            <v>1.845</v>
          </cell>
          <cell r="E19">
            <v>1.8759999999999999</v>
          </cell>
          <cell r="F19">
            <v>1.8420000000000001</v>
          </cell>
          <cell r="G19">
            <v>1.8580000000000001</v>
          </cell>
          <cell r="H19">
            <v>1.8680000000000001</v>
          </cell>
          <cell r="I19">
            <v>1.91</v>
          </cell>
          <cell r="J19">
            <v>1.8520000000000001</v>
          </cell>
          <cell r="K19">
            <v>1.89</v>
          </cell>
          <cell r="L19">
            <v>1.8420000000000001</v>
          </cell>
          <cell r="M19">
            <v>1.897</v>
          </cell>
          <cell r="N19">
            <v>2.0329999999999999</v>
          </cell>
          <cell r="O19">
            <v>1.974</v>
          </cell>
        </row>
        <row r="20">
          <cell r="A20">
            <v>5.6666666666666652</v>
          </cell>
          <cell r="B20">
            <v>1.847</v>
          </cell>
          <cell r="C20">
            <v>1.8149999999999999</v>
          </cell>
          <cell r="D20">
            <v>1.8420000000000001</v>
          </cell>
          <cell r="E20">
            <v>1.8759999999999999</v>
          </cell>
          <cell r="F20">
            <v>1.8420000000000001</v>
          </cell>
          <cell r="G20">
            <v>1.8580000000000001</v>
          </cell>
          <cell r="H20">
            <v>1.8680000000000001</v>
          </cell>
          <cell r="I20">
            <v>1.913</v>
          </cell>
          <cell r="J20">
            <v>1.851</v>
          </cell>
          <cell r="K20">
            <v>1.89</v>
          </cell>
          <cell r="L20">
            <v>1.84</v>
          </cell>
          <cell r="M20">
            <v>1.895</v>
          </cell>
          <cell r="N20">
            <v>2.0369999999999999</v>
          </cell>
          <cell r="O20">
            <v>1.98</v>
          </cell>
        </row>
        <row r="21">
          <cell r="A21">
            <v>5.9999999999999982</v>
          </cell>
          <cell r="B21">
            <v>1.8460000000000001</v>
          </cell>
          <cell r="C21">
            <v>1.8149999999999999</v>
          </cell>
          <cell r="D21">
            <v>1.8420000000000001</v>
          </cell>
          <cell r="E21">
            <v>1.875</v>
          </cell>
          <cell r="F21">
            <v>1.8420000000000001</v>
          </cell>
          <cell r="G21">
            <v>1.86</v>
          </cell>
          <cell r="H21">
            <v>1.87</v>
          </cell>
          <cell r="I21">
            <v>1.915</v>
          </cell>
          <cell r="J21">
            <v>1.8520000000000001</v>
          </cell>
          <cell r="K21">
            <v>1.893</v>
          </cell>
          <cell r="L21">
            <v>1.8460000000000001</v>
          </cell>
          <cell r="M21">
            <v>1.8939999999999999</v>
          </cell>
          <cell r="N21">
            <v>2.0459999999999998</v>
          </cell>
          <cell r="O21">
            <v>1.9870000000000001</v>
          </cell>
        </row>
        <row r="22">
          <cell r="A22">
            <v>6.3333333333333313</v>
          </cell>
          <cell r="B22">
            <v>1.8460000000000001</v>
          </cell>
          <cell r="C22">
            <v>1.8149999999999999</v>
          </cell>
          <cell r="D22">
            <v>1.8420000000000001</v>
          </cell>
          <cell r="E22">
            <v>1.875</v>
          </cell>
          <cell r="F22">
            <v>1.8420000000000001</v>
          </cell>
          <cell r="G22">
            <v>1.859</v>
          </cell>
          <cell r="H22">
            <v>1.87</v>
          </cell>
          <cell r="I22">
            <v>1.919</v>
          </cell>
          <cell r="J22">
            <v>1.8520000000000001</v>
          </cell>
          <cell r="K22">
            <v>1.895</v>
          </cell>
          <cell r="L22">
            <v>1.8480000000000001</v>
          </cell>
          <cell r="M22">
            <v>1.8959999999999999</v>
          </cell>
          <cell r="N22">
            <v>2.0510000000000002</v>
          </cell>
          <cell r="O22">
            <v>1.9930000000000001</v>
          </cell>
        </row>
        <row r="23">
          <cell r="A23">
            <v>6.6666666666666643</v>
          </cell>
          <cell r="B23">
            <v>1.847</v>
          </cell>
          <cell r="C23">
            <v>1.8149999999999999</v>
          </cell>
          <cell r="D23">
            <v>1.841</v>
          </cell>
          <cell r="E23">
            <v>1.873</v>
          </cell>
          <cell r="F23">
            <v>1.843</v>
          </cell>
          <cell r="G23">
            <v>1.86</v>
          </cell>
          <cell r="H23">
            <v>1.87</v>
          </cell>
          <cell r="I23">
            <v>1.921</v>
          </cell>
          <cell r="J23">
            <v>1.8520000000000001</v>
          </cell>
          <cell r="K23">
            <v>1.895</v>
          </cell>
          <cell r="L23">
            <v>1.8480000000000001</v>
          </cell>
          <cell r="M23">
            <v>1.9019999999999999</v>
          </cell>
          <cell r="N23">
            <v>2.0609999999999999</v>
          </cell>
          <cell r="O23">
            <v>2.0030000000000001</v>
          </cell>
        </row>
        <row r="24">
          <cell r="A24">
            <v>6.9999999999999973</v>
          </cell>
          <cell r="B24">
            <v>1.8460000000000001</v>
          </cell>
          <cell r="C24">
            <v>1.8160000000000001</v>
          </cell>
          <cell r="D24">
            <v>1.8420000000000001</v>
          </cell>
          <cell r="E24">
            <v>1.8740000000000001</v>
          </cell>
          <cell r="F24">
            <v>1.8460000000000001</v>
          </cell>
          <cell r="G24">
            <v>1.861</v>
          </cell>
          <cell r="H24">
            <v>1.871</v>
          </cell>
          <cell r="I24">
            <v>1.925</v>
          </cell>
          <cell r="J24">
            <v>1.853</v>
          </cell>
          <cell r="K24">
            <v>1.8979999999999999</v>
          </cell>
          <cell r="L24">
            <v>1.851</v>
          </cell>
          <cell r="M24">
            <v>1.905</v>
          </cell>
          <cell r="N24">
            <v>2.0649999999999999</v>
          </cell>
          <cell r="O24">
            <v>2.0110000000000001</v>
          </cell>
        </row>
        <row r="25">
          <cell r="A25">
            <v>7.3333333333333304</v>
          </cell>
          <cell r="B25">
            <v>1.8480000000000001</v>
          </cell>
          <cell r="C25">
            <v>1.8160000000000001</v>
          </cell>
          <cell r="D25">
            <v>1.8420000000000001</v>
          </cell>
          <cell r="E25">
            <v>1.875</v>
          </cell>
          <cell r="F25">
            <v>1.847</v>
          </cell>
          <cell r="G25">
            <v>1.863</v>
          </cell>
          <cell r="H25">
            <v>1.8740000000000001</v>
          </cell>
          <cell r="I25">
            <v>1.929</v>
          </cell>
          <cell r="J25">
            <v>1.855</v>
          </cell>
          <cell r="K25">
            <v>1.903</v>
          </cell>
          <cell r="L25">
            <v>1.853</v>
          </cell>
          <cell r="M25">
            <v>1.9039999999999999</v>
          </cell>
          <cell r="N25">
            <v>2.073</v>
          </cell>
          <cell r="O25">
            <v>2.016</v>
          </cell>
        </row>
        <row r="26">
          <cell r="A26">
            <v>7.6666666666666634</v>
          </cell>
          <cell r="B26">
            <v>1.847</v>
          </cell>
          <cell r="C26">
            <v>1.8169999999999999</v>
          </cell>
          <cell r="D26">
            <v>1.843</v>
          </cell>
          <cell r="E26">
            <v>1.8740000000000001</v>
          </cell>
          <cell r="F26">
            <v>1.85</v>
          </cell>
          <cell r="G26">
            <v>1.863</v>
          </cell>
          <cell r="H26">
            <v>1.8740000000000001</v>
          </cell>
          <cell r="I26">
            <v>1.9339999999999999</v>
          </cell>
          <cell r="J26">
            <v>1.859</v>
          </cell>
          <cell r="K26">
            <v>1.9059999999999999</v>
          </cell>
          <cell r="L26">
            <v>1.849</v>
          </cell>
          <cell r="M26">
            <v>1.905</v>
          </cell>
          <cell r="N26">
            <v>2.0819999999999999</v>
          </cell>
          <cell r="O26">
            <v>2.024</v>
          </cell>
        </row>
        <row r="27">
          <cell r="A27">
            <v>7.9999999999999964</v>
          </cell>
          <cell r="B27">
            <v>1.849</v>
          </cell>
          <cell r="C27">
            <v>1.819</v>
          </cell>
          <cell r="D27">
            <v>1.8440000000000001</v>
          </cell>
          <cell r="E27">
            <v>1.8759999999999999</v>
          </cell>
          <cell r="F27">
            <v>1.85</v>
          </cell>
          <cell r="G27">
            <v>1.867</v>
          </cell>
          <cell r="H27">
            <v>1.877</v>
          </cell>
          <cell r="I27">
            <v>1.9350000000000001</v>
          </cell>
          <cell r="J27">
            <v>1.861</v>
          </cell>
          <cell r="K27">
            <v>1.905</v>
          </cell>
          <cell r="L27">
            <v>1.851</v>
          </cell>
          <cell r="M27">
            <v>1.905</v>
          </cell>
          <cell r="N27">
            <v>2.0910000000000002</v>
          </cell>
          <cell r="O27">
            <v>2.0329999999999999</v>
          </cell>
        </row>
        <row r="28">
          <cell r="A28">
            <v>8.3333333333333304</v>
          </cell>
          <cell r="B28">
            <v>1.847</v>
          </cell>
          <cell r="C28">
            <v>1.8180000000000001</v>
          </cell>
          <cell r="D28">
            <v>1.8440000000000001</v>
          </cell>
          <cell r="E28">
            <v>1.8759999999999999</v>
          </cell>
          <cell r="F28">
            <v>1.85</v>
          </cell>
          <cell r="G28">
            <v>1.8660000000000001</v>
          </cell>
          <cell r="H28">
            <v>1.8759999999999999</v>
          </cell>
          <cell r="I28">
            <v>1.9370000000000001</v>
          </cell>
          <cell r="J28">
            <v>1.8620000000000001</v>
          </cell>
          <cell r="K28">
            <v>1.905</v>
          </cell>
          <cell r="L28">
            <v>1.85</v>
          </cell>
          <cell r="M28">
            <v>1.905</v>
          </cell>
          <cell r="N28">
            <v>2.0990000000000002</v>
          </cell>
          <cell r="O28">
            <v>2.0369999999999999</v>
          </cell>
        </row>
        <row r="29">
          <cell r="A29">
            <v>8.6666666666666643</v>
          </cell>
          <cell r="B29">
            <v>1.8460000000000001</v>
          </cell>
          <cell r="C29">
            <v>1.8180000000000001</v>
          </cell>
          <cell r="D29">
            <v>1.8420000000000001</v>
          </cell>
          <cell r="E29">
            <v>1.8740000000000001</v>
          </cell>
          <cell r="F29">
            <v>1.851</v>
          </cell>
          <cell r="G29">
            <v>1.8660000000000001</v>
          </cell>
          <cell r="H29">
            <v>1.8779999999999999</v>
          </cell>
          <cell r="I29">
            <v>1.9390000000000001</v>
          </cell>
          <cell r="J29">
            <v>1.8620000000000001</v>
          </cell>
          <cell r="K29">
            <v>1.9059999999999999</v>
          </cell>
          <cell r="L29">
            <v>1.853</v>
          </cell>
          <cell r="M29">
            <v>1.907</v>
          </cell>
          <cell r="N29">
            <v>2.105</v>
          </cell>
          <cell r="O29">
            <v>2.044</v>
          </cell>
        </row>
        <row r="30">
          <cell r="A30">
            <v>8.9999999999999982</v>
          </cell>
          <cell r="B30">
            <v>1.847</v>
          </cell>
          <cell r="C30">
            <v>1.8180000000000001</v>
          </cell>
          <cell r="D30">
            <v>1.845</v>
          </cell>
          <cell r="E30">
            <v>1.8759999999999999</v>
          </cell>
          <cell r="F30">
            <v>1.8540000000000001</v>
          </cell>
          <cell r="G30">
            <v>1.8680000000000001</v>
          </cell>
          <cell r="H30">
            <v>1.879</v>
          </cell>
          <cell r="I30">
            <v>1.94</v>
          </cell>
          <cell r="J30">
            <v>1.8620000000000001</v>
          </cell>
          <cell r="K30">
            <v>1.91</v>
          </cell>
          <cell r="L30">
            <v>1.855</v>
          </cell>
          <cell r="M30">
            <v>1.9059999999999999</v>
          </cell>
          <cell r="N30">
            <v>2.1150000000000002</v>
          </cell>
          <cell r="O30">
            <v>2.052</v>
          </cell>
        </row>
        <row r="31">
          <cell r="A31">
            <v>9.3333333333333321</v>
          </cell>
          <cell r="B31">
            <v>1.847</v>
          </cell>
          <cell r="C31">
            <v>1.819</v>
          </cell>
          <cell r="D31">
            <v>1.8460000000000001</v>
          </cell>
          <cell r="E31">
            <v>1.8759999999999999</v>
          </cell>
          <cell r="F31">
            <v>1.8560000000000001</v>
          </cell>
          <cell r="G31">
            <v>1.8720000000000001</v>
          </cell>
          <cell r="H31">
            <v>1.881</v>
          </cell>
          <cell r="I31">
            <v>1.9430000000000001</v>
          </cell>
          <cell r="J31">
            <v>1.8640000000000001</v>
          </cell>
          <cell r="K31">
            <v>1.915</v>
          </cell>
          <cell r="L31">
            <v>1.8520000000000001</v>
          </cell>
          <cell r="M31">
            <v>1.9079999999999999</v>
          </cell>
          <cell r="N31">
            <v>2.1190000000000002</v>
          </cell>
          <cell r="O31">
            <v>2.0590000000000002</v>
          </cell>
        </row>
        <row r="32">
          <cell r="A32">
            <v>9.6666666666666661</v>
          </cell>
          <cell r="B32">
            <v>1.849</v>
          </cell>
          <cell r="C32">
            <v>1.819</v>
          </cell>
          <cell r="D32">
            <v>1.8460000000000001</v>
          </cell>
          <cell r="E32">
            <v>1.877</v>
          </cell>
          <cell r="F32">
            <v>1.859</v>
          </cell>
          <cell r="G32">
            <v>1.87</v>
          </cell>
          <cell r="H32">
            <v>1.8819999999999999</v>
          </cell>
          <cell r="I32">
            <v>1.948</v>
          </cell>
          <cell r="J32">
            <v>1.867</v>
          </cell>
          <cell r="K32">
            <v>1.917</v>
          </cell>
          <cell r="L32">
            <v>1.8560000000000001</v>
          </cell>
          <cell r="M32">
            <v>1.905</v>
          </cell>
          <cell r="N32">
            <v>2.129</v>
          </cell>
          <cell r="O32">
            <v>2.0649999999999999</v>
          </cell>
        </row>
        <row r="33">
          <cell r="A33">
            <v>10</v>
          </cell>
          <cell r="B33">
            <v>1.8480000000000001</v>
          </cell>
          <cell r="C33">
            <v>1.8180000000000001</v>
          </cell>
          <cell r="D33">
            <v>1.8460000000000001</v>
          </cell>
          <cell r="E33">
            <v>1.877</v>
          </cell>
          <cell r="F33">
            <v>1.8580000000000001</v>
          </cell>
          <cell r="G33">
            <v>1.87</v>
          </cell>
          <cell r="H33">
            <v>1.8839999999999999</v>
          </cell>
          <cell r="I33">
            <v>1.948</v>
          </cell>
          <cell r="J33">
            <v>1.8680000000000001</v>
          </cell>
          <cell r="K33">
            <v>1.9179999999999999</v>
          </cell>
          <cell r="L33">
            <v>1.86</v>
          </cell>
          <cell r="M33">
            <v>1.9059999999999999</v>
          </cell>
          <cell r="N33">
            <v>2.133</v>
          </cell>
          <cell r="O33">
            <v>2.0699999999999998</v>
          </cell>
        </row>
        <row r="34">
          <cell r="A34">
            <v>10.333333333333334</v>
          </cell>
          <cell r="B34">
            <v>1.8480000000000001</v>
          </cell>
          <cell r="C34">
            <v>1.819</v>
          </cell>
          <cell r="D34">
            <v>1.8480000000000001</v>
          </cell>
          <cell r="E34">
            <v>1.879</v>
          </cell>
          <cell r="F34">
            <v>1.86</v>
          </cell>
          <cell r="G34">
            <v>1.8720000000000001</v>
          </cell>
          <cell r="H34">
            <v>1.883</v>
          </cell>
          <cell r="I34">
            <v>1.9530000000000001</v>
          </cell>
          <cell r="J34">
            <v>1.869</v>
          </cell>
          <cell r="K34">
            <v>1.917</v>
          </cell>
          <cell r="L34">
            <v>1.8620000000000001</v>
          </cell>
          <cell r="M34">
            <v>1.905</v>
          </cell>
          <cell r="N34">
            <v>2.141</v>
          </cell>
          <cell r="O34">
            <v>2.08</v>
          </cell>
        </row>
        <row r="35">
          <cell r="A35">
            <v>10.666666666666668</v>
          </cell>
          <cell r="B35">
            <v>1.8480000000000001</v>
          </cell>
          <cell r="C35">
            <v>1.819</v>
          </cell>
          <cell r="D35">
            <v>1.849</v>
          </cell>
          <cell r="E35">
            <v>1.879</v>
          </cell>
          <cell r="F35">
            <v>1.8620000000000001</v>
          </cell>
          <cell r="G35">
            <v>1.8740000000000001</v>
          </cell>
          <cell r="H35">
            <v>1.885</v>
          </cell>
          <cell r="I35">
            <v>1.9570000000000001</v>
          </cell>
          <cell r="J35">
            <v>1.8720000000000001</v>
          </cell>
          <cell r="K35">
            <v>1.92</v>
          </cell>
          <cell r="L35">
            <v>1.865</v>
          </cell>
          <cell r="M35">
            <v>1.905</v>
          </cell>
          <cell r="N35">
            <v>2.149</v>
          </cell>
          <cell r="O35">
            <v>2.085</v>
          </cell>
        </row>
        <row r="36">
          <cell r="A36">
            <v>11.000000000000002</v>
          </cell>
          <cell r="B36">
            <v>1.849</v>
          </cell>
          <cell r="C36">
            <v>1.8180000000000001</v>
          </cell>
          <cell r="D36">
            <v>1.85</v>
          </cell>
          <cell r="E36">
            <v>1.88</v>
          </cell>
          <cell r="F36">
            <v>1.863</v>
          </cell>
          <cell r="G36">
            <v>1.8740000000000001</v>
          </cell>
          <cell r="H36">
            <v>1.887</v>
          </cell>
          <cell r="I36">
            <v>1.9630000000000001</v>
          </cell>
          <cell r="J36">
            <v>1.8740000000000001</v>
          </cell>
          <cell r="K36">
            <v>1.921</v>
          </cell>
          <cell r="L36">
            <v>1.8660000000000001</v>
          </cell>
          <cell r="M36">
            <v>1.9039999999999999</v>
          </cell>
          <cell r="N36">
            <v>2.157</v>
          </cell>
          <cell r="O36">
            <v>2.0939999999999999</v>
          </cell>
        </row>
        <row r="37">
          <cell r="A37">
            <v>11.333333333333336</v>
          </cell>
          <cell r="B37">
            <v>1.849</v>
          </cell>
          <cell r="C37">
            <v>1.82</v>
          </cell>
          <cell r="D37">
            <v>1.85</v>
          </cell>
          <cell r="E37">
            <v>1.88</v>
          </cell>
          <cell r="F37">
            <v>1.8640000000000001</v>
          </cell>
          <cell r="G37">
            <v>1.8759999999999999</v>
          </cell>
          <cell r="H37">
            <v>1.8879999999999999</v>
          </cell>
          <cell r="I37">
            <v>1.968</v>
          </cell>
          <cell r="J37">
            <v>1.8740000000000001</v>
          </cell>
          <cell r="K37">
            <v>1.921</v>
          </cell>
          <cell r="L37">
            <v>1.8660000000000001</v>
          </cell>
          <cell r="M37">
            <v>1.9039999999999999</v>
          </cell>
          <cell r="N37">
            <v>2.1629999999999998</v>
          </cell>
          <cell r="O37">
            <v>2.101</v>
          </cell>
        </row>
        <row r="38">
          <cell r="A38">
            <v>11.66666666666667</v>
          </cell>
          <cell r="B38">
            <v>1.849</v>
          </cell>
          <cell r="C38">
            <v>1.82</v>
          </cell>
          <cell r="D38">
            <v>1.851</v>
          </cell>
          <cell r="E38">
            <v>1.88</v>
          </cell>
          <cell r="F38">
            <v>1.867</v>
          </cell>
          <cell r="G38">
            <v>1.8759999999999999</v>
          </cell>
          <cell r="H38">
            <v>1.8879999999999999</v>
          </cell>
          <cell r="I38">
            <v>1.97</v>
          </cell>
          <cell r="J38">
            <v>1.875</v>
          </cell>
          <cell r="K38">
            <v>1.9219999999999999</v>
          </cell>
          <cell r="L38">
            <v>1.8660000000000001</v>
          </cell>
          <cell r="M38">
            <v>1.905</v>
          </cell>
          <cell r="N38">
            <v>2.1720000000000002</v>
          </cell>
          <cell r="O38">
            <v>2.1059999999999999</v>
          </cell>
        </row>
        <row r="39">
          <cell r="A39">
            <v>12.000000000000004</v>
          </cell>
          <cell r="B39">
            <v>1.85</v>
          </cell>
          <cell r="C39">
            <v>1.819</v>
          </cell>
          <cell r="D39">
            <v>1.851</v>
          </cell>
          <cell r="E39">
            <v>1.88</v>
          </cell>
          <cell r="F39">
            <v>1.869</v>
          </cell>
          <cell r="G39">
            <v>1.877</v>
          </cell>
          <cell r="H39">
            <v>1.889</v>
          </cell>
          <cell r="I39">
            <v>1.974</v>
          </cell>
          <cell r="J39">
            <v>1.877</v>
          </cell>
          <cell r="K39">
            <v>1.921</v>
          </cell>
          <cell r="L39">
            <v>1.8680000000000001</v>
          </cell>
          <cell r="M39">
            <v>1.9039999999999999</v>
          </cell>
          <cell r="N39">
            <v>2.181</v>
          </cell>
          <cell r="O39">
            <v>2.113</v>
          </cell>
        </row>
        <row r="40">
          <cell r="A40">
            <v>12.333333333333337</v>
          </cell>
          <cell r="B40">
            <v>1.85</v>
          </cell>
          <cell r="C40">
            <v>1.82</v>
          </cell>
          <cell r="D40">
            <v>1.853</v>
          </cell>
          <cell r="E40">
            <v>1.88</v>
          </cell>
          <cell r="F40">
            <v>1.869</v>
          </cell>
          <cell r="G40">
            <v>1.8759999999999999</v>
          </cell>
          <cell r="H40">
            <v>1.891</v>
          </cell>
          <cell r="I40">
            <v>1.9790000000000001</v>
          </cell>
          <cell r="J40">
            <v>1.8779999999999999</v>
          </cell>
          <cell r="K40">
            <v>1.923</v>
          </cell>
          <cell r="L40">
            <v>1.87</v>
          </cell>
          <cell r="M40">
            <v>1.9039999999999999</v>
          </cell>
          <cell r="N40">
            <v>2.1840000000000002</v>
          </cell>
          <cell r="O40">
            <v>2.1219999999999999</v>
          </cell>
        </row>
        <row r="41">
          <cell r="A41">
            <v>12.666666666666671</v>
          </cell>
          <cell r="B41">
            <v>1.849</v>
          </cell>
          <cell r="C41">
            <v>1.819</v>
          </cell>
          <cell r="D41">
            <v>1.853</v>
          </cell>
          <cell r="E41">
            <v>1.88</v>
          </cell>
          <cell r="F41">
            <v>1.869</v>
          </cell>
          <cell r="G41">
            <v>1.877</v>
          </cell>
          <cell r="H41">
            <v>1.891</v>
          </cell>
          <cell r="I41">
            <v>1.982</v>
          </cell>
          <cell r="J41">
            <v>1.8779999999999999</v>
          </cell>
          <cell r="K41">
            <v>1.9239999999999999</v>
          </cell>
          <cell r="L41">
            <v>1.869</v>
          </cell>
          <cell r="M41">
            <v>1.905</v>
          </cell>
          <cell r="N41">
            <v>2.1930000000000001</v>
          </cell>
          <cell r="O41">
            <v>2.1269999999999998</v>
          </cell>
        </row>
        <row r="42">
          <cell r="A42">
            <v>13.000000000000005</v>
          </cell>
          <cell r="B42">
            <v>1.85</v>
          </cell>
          <cell r="C42">
            <v>1.819</v>
          </cell>
          <cell r="D42">
            <v>1.853</v>
          </cell>
          <cell r="E42">
            <v>1.88</v>
          </cell>
          <cell r="F42">
            <v>1.869</v>
          </cell>
          <cell r="G42">
            <v>1.8779999999999999</v>
          </cell>
          <cell r="H42">
            <v>1.893</v>
          </cell>
          <cell r="I42">
            <v>1.9830000000000001</v>
          </cell>
          <cell r="J42">
            <v>1.8759999999999999</v>
          </cell>
          <cell r="K42">
            <v>1.9219999999999999</v>
          </cell>
          <cell r="L42">
            <v>1.869</v>
          </cell>
          <cell r="M42">
            <v>1.905</v>
          </cell>
          <cell r="N42">
            <v>2.202</v>
          </cell>
          <cell r="O42">
            <v>2.1349999999999998</v>
          </cell>
        </row>
        <row r="43">
          <cell r="A43">
            <v>13.333333333333339</v>
          </cell>
          <cell r="B43">
            <v>1.85</v>
          </cell>
          <cell r="C43">
            <v>1.819</v>
          </cell>
          <cell r="D43">
            <v>1.8540000000000001</v>
          </cell>
          <cell r="E43">
            <v>1.881</v>
          </cell>
          <cell r="F43">
            <v>1.871</v>
          </cell>
          <cell r="G43">
            <v>1.881</v>
          </cell>
          <cell r="H43">
            <v>1.8939999999999999</v>
          </cell>
          <cell r="I43">
            <v>1.9870000000000001</v>
          </cell>
          <cell r="J43">
            <v>1.879</v>
          </cell>
          <cell r="K43">
            <v>1.923</v>
          </cell>
          <cell r="L43">
            <v>1.869</v>
          </cell>
          <cell r="M43">
            <v>1.9079999999999999</v>
          </cell>
          <cell r="N43">
            <v>2.2080000000000002</v>
          </cell>
          <cell r="O43">
            <v>2.14</v>
          </cell>
        </row>
        <row r="44">
          <cell r="A44">
            <v>13.666666666666673</v>
          </cell>
          <cell r="B44">
            <v>1.85</v>
          </cell>
          <cell r="C44">
            <v>1.819</v>
          </cell>
          <cell r="D44">
            <v>1.8540000000000001</v>
          </cell>
          <cell r="E44">
            <v>1.88</v>
          </cell>
          <cell r="F44">
            <v>1.873</v>
          </cell>
          <cell r="G44">
            <v>1.881</v>
          </cell>
          <cell r="H44">
            <v>1.895</v>
          </cell>
          <cell r="I44">
            <v>1.9870000000000001</v>
          </cell>
          <cell r="J44">
            <v>1.879</v>
          </cell>
          <cell r="K44">
            <v>1.923</v>
          </cell>
          <cell r="L44">
            <v>1.871</v>
          </cell>
          <cell r="M44">
            <v>1.909</v>
          </cell>
          <cell r="N44">
            <v>2.214</v>
          </cell>
          <cell r="O44">
            <v>2.1459999999999999</v>
          </cell>
        </row>
        <row r="45">
          <cell r="A45">
            <v>14.000000000000007</v>
          </cell>
          <cell r="B45">
            <v>1.85</v>
          </cell>
          <cell r="C45">
            <v>1.8180000000000001</v>
          </cell>
          <cell r="D45">
            <v>1.8560000000000001</v>
          </cell>
          <cell r="E45">
            <v>1.88</v>
          </cell>
          <cell r="F45">
            <v>1.8740000000000001</v>
          </cell>
          <cell r="G45">
            <v>1.883</v>
          </cell>
          <cell r="H45">
            <v>1.897</v>
          </cell>
          <cell r="I45">
            <v>1.9910000000000001</v>
          </cell>
          <cell r="J45">
            <v>1.879</v>
          </cell>
          <cell r="K45">
            <v>1.923</v>
          </cell>
          <cell r="L45">
            <v>1.871</v>
          </cell>
          <cell r="M45">
            <v>1.91</v>
          </cell>
          <cell r="N45">
            <v>2.2229999999999999</v>
          </cell>
          <cell r="O45">
            <v>2.153</v>
          </cell>
        </row>
        <row r="46">
          <cell r="A46">
            <v>14.333333333333341</v>
          </cell>
          <cell r="B46">
            <v>1.849</v>
          </cell>
          <cell r="C46">
            <v>1.819</v>
          </cell>
          <cell r="D46">
            <v>1.857</v>
          </cell>
          <cell r="E46">
            <v>1.88</v>
          </cell>
          <cell r="F46">
            <v>1.8759999999999999</v>
          </cell>
          <cell r="G46">
            <v>1.885</v>
          </cell>
          <cell r="H46">
            <v>1.899</v>
          </cell>
          <cell r="I46">
            <v>1.992</v>
          </cell>
          <cell r="J46">
            <v>1.879</v>
          </cell>
          <cell r="K46">
            <v>1.9239999999999999</v>
          </cell>
          <cell r="L46">
            <v>1.8720000000000001</v>
          </cell>
          <cell r="M46">
            <v>1.9079999999999999</v>
          </cell>
          <cell r="N46">
            <v>2.2280000000000002</v>
          </cell>
          <cell r="O46">
            <v>2.16</v>
          </cell>
        </row>
        <row r="47">
          <cell r="A47">
            <v>14.666666666666675</v>
          </cell>
          <cell r="B47">
            <v>1.85</v>
          </cell>
          <cell r="C47">
            <v>1.819</v>
          </cell>
          <cell r="D47">
            <v>1.8560000000000001</v>
          </cell>
          <cell r="E47">
            <v>1.879</v>
          </cell>
          <cell r="F47">
            <v>1.8759999999999999</v>
          </cell>
          <cell r="G47">
            <v>1.8819999999999999</v>
          </cell>
          <cell r="H47">
            <v>1.897</v>
          </cell>
          <cell r="I47">
            <v>1.994</v>
          </cell>
          <cell r="J47">
            <v>1.8759999999999999</v>
          </cell>
          <cell r="K47">
            <v>1.9219999999999999</v>
          </cell>
          <cell r="L47">
            <v>1.8740000000000001</v>
          </cell>
          <cell r="M47">
            <v>1.911</v>
          </cell>
          <cell r="N47">
            <v>2.2349999999999999</v>
          </cell>
          <cell r="O47">
            <v>2.1659999999999999</v>
          </cell>
        </row>
        <row r="48">
          <cell r="A48">
            <v>15.000000000000009</v>
          </cell>
          <cell r="B48">
            <v>1.851</v>
          </cell>
          <cell r="C48">
            <v>1.819</v>
          </cell>
          <cell r="D48">
            <v>1.857</v>
          </cell>
          <cell r="E48">
            <v>1.88</v>
          </cell>
          <cell r="F48">
            <v>1.877</v>
          </cell>
          <cell r="G48">
            <v>1.8839999999999999</v>
          </cell>
          <cell r="H48">
            <v>1.901</v>
          </cell>
          <cell r="I48">
            <v>1.9970000000000001</v>
          </cell>
          <cell r="J48">
            <v>1.8779999999999999</v>
          </cell>
          <cell r="K48">
            <v>1.9239999999999999</v>
          </cell>
          <cell r="L48">
            <v>1.8740000000000001</v>
          </cell>
          <cell r="M48">
            <v>1.911</v>
          </cell>
          <cell r="N48">
            <v>2.2410000000000001</v>
          </cell>
          <cell r="O48">
            <v>2.1720000000000002</v>
          </cell>
        </row>
        <row r="49">
          <cell r="A49">
            <v>15.333333333333343</v>
          </cell>
          <cell r="B49">
            <v>1.849</v>
          </cell>
          <cell r="C49">
            <v>1.8180000000000001</v>
          </cell>
          <cell r="D49">
            <v>1.8580000000000001</v>
          </cell>
          <cell r="E49">
            <v>1.879</v>
          </cell>
          <cell r="F49">
            <v>1.88</v>
          </cell>
          <cell r="G49">
            <v>1.8839999999999999</v>
          </cell>
          <cell r="H49">
            <v>1.9</v>
          </cell>
          <cell r="I49">
            <v>1.9970000000000001</v>
          </cell>
          <cell r="J49">
            <v>1.879</v>
          </cell>
          <cell r="K49">
            <v>1.9219999999999999</v>
          </cell>
          <cell r="L49">
            <v>1.875</v>
          </cell>
          <cell r="M49">
            <v>1.909</v>
          </cell>
          <cell r="N49">
            <v>2.25</v>
          </cell>
          <cell r="O49">
            <v>2.1789999999999998</v>
          </cell>
        </row>
        <row r="50">
          <cell r="A50">
            <v>15.666666666666677</v>
          </cell>
          <cell r="B50">
            <v>1.849</v>
          </cell>
          <cell r="C50">
            <v>1.8169999999999999</v>
          </cell>
          <cell r="D50">
            <v>1.8560000000000001</v>
          </cell>
          <cell r="E50">
            <v>1.879</v>
          </cell>
          <cell r="F50">
            <v>1.879</v>
          </cell>
          <cell r="G50">
            <v>1.8859999999999999</v>
          </cell>
          <cell r="H50">
            <v>1.9019999999999999</v>
          </cell>
          <cell r="I50">
            <v>1.9970000000000001</v>
          </cell>
          <cell r="J50">
            <v>1.88</v>
          </cell>
          <cell r="K50">
            <v>1.9219999999999999</v>
          </cell>
          <cell r="L50">
            <v>1.8759999999999999</v>
          </cell>
          <cell r="M50">
            <v>1.909</v>
          </cell>
          <cell r="N50">
            <v>2.2549999999999999</v>
          </cell>
          <cell r="O50">
            <v>2.1840000000000002</v>
          </cell>
        </row>
        <row r="51">
          <cell r="A51">
            <v>16.000000000000011</v>
          </cell>
          <cell r="B51">
            <v>1.8480000000000001</v>
          </cell>
          <cell r="C51">
            <v>1.8169999999999999</v>
          </cell>
          <cell r="D51">
            <v>1.857</v>
          </cell>
          <cell r="E51">
            <v>1.879</v>
          </cell>
          <cell r="F51">
            <v>1.881</v>
          </cell>
          <cell r="G51">
            <v>1.887</v>
          </cell>
          <cell r="H51">
            <v>1.9019999999999999</v>
          </cell>
          <cell r="I51">
            <v>1.998</v>
          </cell>
          <cell r="J51">
            <v>1.879</v>
          </cell>
          <cell r="K51">
            <v>1.9219999999999999</v>
          </cell>
          <cell r="L51">
            <v>1.8759999999999999</v>
          </cell>
          <cell r="M51">
            <v>1.909</v>
          </cell>
          <cell r="N51">
            <v>2.2639999999999998</v>
          </cell>
          <cell r="O51">
            <v>2.1920000000000002</v>
          </cell>
        </row>
        <row r="52">
          <cell r="A52">
            <v>16.333333333333343</v>
          </cell>
          <cell r="B52">
            <v>1.85</v>
          </cell>
          <cell r="C52">
            <v>1.8169999999999999</v>
          </cell>
          <cell r="D52">
            <v>1.8580000000000001</v>
          </cell>
          <cell r="E52">
            <v>1.879</v>
          </cell>
          <cell r="F52">
            <v>1.8819999999999999</v>
          </cell>
          <cell r="G52">
            <v>1.8859999999999999</v>
          </cell>
          <cell r="H52">
            <v>1.9039999999999999</v>
          </cell>
          <cell r="I52">
            <v>1.9990000000000001</v>
          </cell>
          <cell r="J52">
            <v>1.88</v>
          </cell>
          <cell r="K52">
            <v>1.9219999999999999</v>
          </cell>
          <cell r="L52">
            <v>1.8779999999999999</v>
          </cell>
          <cell r="M52">
            <v>1.909</v>
          </cell>
          <cell r="N52">
            <v>2.2719999999999998</v>
          </cell>
          <cell r="O52">
            <v>2.198</v>
          </cell>
        </row>
        <row r="53">
          <cell r="A53">
            <v>16.666666666666675</v>
          </cell>
          <cell r="B53">
            <v>1.85</v>
          </cell>
          <cell r="C53">
            <v>1.8149999999999999</v>
          </cell>
          <cell r="D53">
            <v>1.8580000000000001</v>
          </cell>
          <cell r="E53">
            <v>1.879</v>
          </cell>
          <cell r="F53">
            <v>1.883</v>
          </cell>
          <cell r="G53">
            <v>1.887</v>
          </cell>
          <cell r="H53">
            <v>1.907</v>
          </cell>
          <cell r="I53">
            <v>1.9990000000000001</v>
          </cell>
          <cell r="J53">
            <v>1.8819999999999999</v>
          </cell>
          <cell r="K53">
            <v>1.921</v>
          </cell>
          <cell r="L53">
            <v>1.8779999999999999</v>
          </cell>
          <cell r="M53">
            <v>1.905</v>
          </cell>
          <cell r="N53">
            <v>2.2770000000000001</v>
          </cell>
          <cell r="O53">
            <v>2.202</v>
          </cell>
        </row>
        <row r="54">
          <cell r="A54">
            <v>17.000000000000007</v>
          </cell>
          <cell r="B54">
            <v>1.849</v>
          </cell>
          <cell r="C54">
            <v>1.8160000000000001</v>
          </cell>
          <cell r="D54">
            <v>1.861</v>
          </cell>
          <cell r="E54">
            <v>1.879</v>
          </cell>
          <cell r="F54">
            <v>1.8839999999999999</v>
          </cell>
          <cell r="G54">
            <v>1.889</v>
          </cell>
          <cell r="H54">
            <v>1.907</v>
          </cell>
          <cell r="I54">
            <v>2.0019999999999998</v>
          </cell>
          <cell r="J54">
            <v>1.8819999999999999</v>
          </cell>
          <cell r="K54">
            <v>1.921</v>
          </cell>
          <cell r="L54">
            <v>1.8779999999999999</v>
          </cell>
          <cell r="M54">
            <v>1.903</v>
          </cell>
          <cell r="N54">
            <v>2.2850000000000001</v>
          </cell>
          <cell r="O54">
            <v>2.21</v>
          </cell>
        </row>
        <row r="55">
          <cell r="A55">
            <v>17.333333333333339</v>
          </cell>
          <cell r="B55">
            <v>1.851</v>
          </cell>
          <cell r="C55">
            <v>1.8160000000000001</v>
          </cell>
          <cell r="D55">
            <v>1.86</v>
          </cell>
          <cell r="E55">
            <v>1.88</v>
          </cell>
          <cell r="F55">
            <v>1.8839999999999999</v>
          </cell>
          <cell r="G55">
            <v>1.891</v>
          </cell>
          <cell r="H55">
            <v>1.907</v>
          </cell>
          <cell r="I55">
            <v>2.004</v>
          </cell>
          <cell r="J55">
            <v>1.8819999999999999</v>
          </cell>
          <cell r="K55">
            <v>1.919</v>
          </cell>
          <cell r="L55">
            <v>1.879</v>
          </cell>
          <cell r="M55">
            <v>1.901</v>
          </cell>
          <cell r="N55">
            <v>2.2869999999999999</v>
          </cell>
          <cell r="O55">
            <v>2.218</v>
          </cell>
        </row>
        <row r="56">
          <cell r="A56">
            <v>17.666666666666671</v>
          </cell>
          <cell r="B56">
            <v>1.851</v>
          </cell>
          <cell r="C56">
            <v>1.8160000000000001</v>
          </cell>
          <cell r="D56">
            <v>1.861</v>
          </cell>
          <cell r="E56">
            <v>1.879</v>
          </cell>
          <cell r="F56">
            <v>1.887</v>
          </cell>
          <cell r="G56">
            <v>1.8919999999999999</v>
          </cell>
          <cell r="H56">
            <v>1.909</v>
          </cell>
          <cell r="I56">
            <v>2.0030000000000001</v>
          </cell>
          <cell r="J56">
            <v>1.883</v>
          </cell>
          <cell r="K56">
            <v>1.9179999999999999</v>
          </cell>
          <cell r="L56">
            <v>1.881</v>
          </cell>
          <cell r="M56">
            <v>1.9</v>
          </cell>
          <cell r="N56">
            <v>2.2970000000000002</v>
          </cell>
          <cell r="O56">
            <v>2.2229999999999999</v>
          </cell>
        </row>
        <row r="57">
          <cell r="A57">
            <v>18.000000000000004</v>
          </cell>
          <cell r="B57">
            <v>1.85</v>
          </cell>
          <cell r="C57">
            <v>1.8149999999999999</v>
          </cell>
          <cell r="D57">
            <v>1.859</v>
          </cell>
          <cell r="E57">
            <v>1.8779999999999999</v>
          </cell>
          <cell r="F57">
            <v>1.885</v>
          </cell>
          <cell r="G57">
            <v>1.8919999999999999</v>
          </cell>
          <cell r="H57">
            <v>1.91</v>
          </cell>
          <cell r="I57">
            <v>2.0059999999999998</v>
          </cell>
          <cell r="J57">
            <v>1.8819999999999999</v>
          </cell>
          <cell r="K57">
            <v>1.9179999999999999</v>
          </cell>
          <cell r="L57">
            <v>1.8819999999999999</v>
          </cell>
          <cell r="M57">
            <v>1.8979999999999999</v>
          </cell>
          <cell r="N57">
            <v>2.3029999999999999</v>
          </cell>
          <cell r="O57">
            <v>2.23</v>
          </cell>
        </row>
        <row r="58">
          <cell r="A58">
            <v>18.333333333333336</v>
          </cell>
          <cell r="B58">
            <v>1.849</v>
          </cell>
          <cell r="C58">
            <v>1.8160000000000001</v>
          </cell>
          <cell r="D58">
            <v>1.861</v>
          </cell>
          <cell r="E58">
            <v>1.879</v>
          </cell>
          <cell r="F58">
            <v>1.8859999999999999</v>
          </cell>
          <cell r="G58">
            <v>1.893</v>
          </cell>
          <cell r="H58">
            <v>1.9119999999999999</v>
          </cell>
          <cell r="I58">
            <v>2.0099999999999998</v>
          </cell>
          <cell r="J58">
            <v>1.881</v>
          </cell>
          <cell r="K58">
            <v>1.917</v>
          </cell>
          <cell r="L58">
            <v>1.881</v>
          </cell>
          <cell r="M58">
            <v>1.895</v>
          </cell>
          <cell r="N58">
            <v>2.31</v>
          </cell>
          <cell r="O58">
            <v>2.2349999999999999</v>
          </cell>
        </row>
        <row r="59">
          <cell r="A59">
            <v>18.666666666666668</v>
          </cell>
          <cell r="B59">
            <v>1.851</v>
          </cell>
          <cell r="C59">
            <v>1.8140000000000001</v>
          </cell>
          <cell r="D59">
            <v>1.861</v>
          </cell>
          <cell r="E59">
            <v>1.879</v>
          </cell>
          <cell r="F59">
            <v>1.887</v>
          </cell>
          <cell r="G59">
            <v>1.8939999999999999</v>
          </cell>
          <cell r="H59">
            <v>1.913</v>
          </cell>
          <cell r="I59">
            <v>2.0099999999999998</v>
          </cell>
          <cell r="J59">
            <v>1.885</v>
          </cell>
          <cell r="K59">
            <v>1.9159999999999999</v>
          </cell>
          <cell r="L59">
            <v>1.8819999999999999</v>
          </cell>
          <cell r="M59">
            <v>1.8959999999999999</v>
          </cell>
          <cell r="N59">
            <v>2.3180000000000001</v>
          </cell>
          <cell r="O59">
            <v>2.2410000000000001</v>
          </cell>
        </row>
        <row r="60">
          <cell r="A60">
            <v>19</v>
          </cell>
          <cell r="B60">
            <v>1.85</v>
          </cell>
          <cell r="C60">
            <v>1.8140000000000001</v>
          </cell>
          <cell r="D60">
            <v>1.861</v>
          </cell>
          <cell r="E60">
            <v>1.879</v>
          </cell>
          <cell r="F60">
            <v>1.8879999999999999</v>
          </cell>
          <cell r="G60">
            <v>1.8939999999999999</v>
          </cell>
          <cell r="H60">
            <v>1.913</v>
          </cell>
          <cell r="I60">
            <v>2.012</v>
          </cell>
          <cell r="J60">
            <v>1.883</v>
          </cell>
          <cell r="K60">
            <v>1.915</v>
          </cell>
          <cell r="L60">
            <v>1.8819999999999999</v>
          </cell>
          <cell r="M60">
            <v>1.891</v>
          </cell>
          <cell r="N60">
            <v>2.3220000000000001</v>
          </cell>
          <cell r="O60">
            <v>2.2480000000000002</v>
          </cell>
        </row>
        <row r="61">
          <cell r="A61">
            <v>19.333333333333332</v>
          </cell>
          <cell r="B61">
            <v>1.85</v>
          </cell>
          <cell r="C61">
            <v>1.8140000000000001</v>
          </cell>
          <cell r="D61">
            <v>1.86</v>
          </cell>
          <cell r="E61">
            <v>1.879</v>
          </cell>
          <cell r="F61">
            <v>1.8879999999999999</v>
          </cell>
          <cell r="G61">
            <v>1.8959999999999999</v>
          </cell>
          <cell r="H61">
            <v>1.9139999999999999</v>
          </cell>
          <cell r="I61">
            <v>2.012</v>
          </cell>
          <cell r="J61">
            <v>1.883</v>
          </cell>
          <cell r="K61">
            <v>1.9119999999999999</v>
          </cell>
          <cell r="L61">
            <v>1.883</v>
          </cell>
          <cell r="M61">
            <v>1.891</v>
          </cell>
          <cell r="N61">
            <v>2.3260000000000001</v>
          </cell>
          <cell r="O61">
            <v>2.254</v>
          </cell>
        </row>
        <row r="62">
          <cell r="A62">
            <v>19.666666666666664</v>
          </cell>
          <cell r="B62">
            <v>1.85</v>
          </cell>
          <cell r="C62">
            <v>1.8140000000000001</v>
          </cell>
          <cell r="D62">
            <v>1.8620000000000001</v>
          </cell>
          <cell r="E62">
            <v>1.879</v>
          </cell>
          <cell r="F62">
            <v>1.891</v>
          </cell>
          <cell r="G62">
            <v>1.8959999999999999</v>
          </cell>
          <cell r="H62">
            <v>1.917</v>
          </cell>
          <cell r="I62">
            <v>2.0129999999999999</v>
          </cell>
          <cell r="J62">
            <v>1.8839999999999999</v>
          </cell>
          <cell r="K62">
            <v>1.911</v>
          </cell>
          <cell r="L62">
            <v>1.8819999999999999</v>
          </cell>
          <cell r="M62">
            <v>1.8919999999999999</v>
          </cell>
          <cell r="N62">
            <v>2.335</v>
          </cell>
          <cell r="O62">
            <v>2.2589999999999999</v>
          </cell>
        </row>
        <row r="63">
          <cell r="A63">
            <v>19.999999999999996</v>
          </cell>
          <cell r="B63">
            <v>1.849</v>
          </cell>
          <cell r="C63">
            <v>1.8129999999999999</v>
          </cell>
          <cell r="D63">
            <v>1.861</v>
          </cell>
          <cell r="E63">
            <v>1.879</v>
          </cell>
          <cell r="F63">
            <v>1.891</v>
          </cell>
          <cell r="G63">
            <v>1.895</v>
          </cell>
          <cell r="H63">
            <v>1.9159999999999999</v>
          </cell>
          <cell r="I63">
            <v>2.0139999999999998</v>
          </cell>
          <cell r="J63">
            <v>1.8839999999999999</v>
          </cell>
          <cell r="K63">
            <v>1.9059999999999999</v>
          </cell>
          <cell r="L63">
            <v>1.883</v>
          </cell>
          <cell r="M63">
            <v>1.891</v>
          </cell>
          <cell r="N63">
            <v>2.3410000000000002</v>
          </cell>
          <cell r="O63">
            <v>2.27</v>
          </cell>
        </row>
        <row r="64">
          <cell r="A64">
            <v>20.333333333333329</v>
          </cell>
          <cell r="B64">
            <v>1.85</v>
          </cell>
          <cell r="C64">
            <v>1.8129999999999999</v>
          </cell>
          <cell r="D64">
            <v>1.861</v>
          </cell>
          <cell r="E64">
            <v>1.877</v>
          </cell>
          <cell r="F64">
            <v>1.893</v>
          </cell>
          <cell r="G64">
            <v>1.897</v>
          </cell>
          <cell r="H64">
            <v>1.9179999999999999</v>
          </cell>
          <cell r="I64">
            <v>2.0150000000000001</v>
          </cell>
          <cell r="J64">
            <v>1.883</v>
          </cell>
          <cell r="K64">
            <v>1.905</v>
          </cell>
          <cell r="L64">
            <v>1.8819999999999999</v>
          </cell>
          <cell r="M64">
            <v>1.8939999999999999</v>
          </cell>
          <cell r="N64">
            <v>2.347</v>
          </cell>
          <cell r="O64">
            <v>2.274</v>
          </cell>
        </row>
        <row r="65">
          <cell r="A65">
            <v>20.666666666666661</v>
          </cell>
          <cell r="B65">
            <v>1.85</v>
          </cell>
          <cell r="C65">
            <v>1.8120000000000001</v>
          </cell>
          <cell r="D65">
            <v>1.863</v>
          </cell>
          <cell r="E65">
            <v>1.879</v>
          </cell>
          <cell r="F65">
            <v>1.8939999999999999</v>
          </cell>
          <cell r="G65">
            <v>1.9</v>
          </cell>
          <cell r="H65">
            <v>1.92</v>
          </cell>
          <cell r="I65">
            <v>2.016</v>
          </cell>
          <cell r="J65">
            <v>1.883</v>
          </cell>
          <cell r="K65">
            <v>1.905</v>
          </cell>
          <cell r="L65">
            <v>1.8819999999999999</v>
          </cell>
          <cell r="M65">
            <v>1.893</v>
          </cell>
          <cell r="N65">
            <v>2.351</v>
          </cell>
          <cell r="O65">
            <v>2.2789999999999999</v>
          </cell>
        </row>
        <row r="66">
          <cell r="A66">
            <v>20.999999999999993</v>
          </cell>
          <cell r="B66">
            <v>1.85</v>
          </cell>
          <cell r="C66">
            <v>1.8109999999999999</v>
          </cell>
          <cell r="D66">
            <v>1.863</v>
          </cell>
          <cell r="E66">
            <v>1.8779999999999999</v>
          </cell>
          <cell r="F66">
            <v>1.893</v>
          </cell>
          <cell r="G66">
            <v>1.8979999999999999</v>
          </cell>
          <cell r="H66">
            <v>1.921</v>
          </cell>
          <cell r="I66">
            <v>2.0190000000000001</v>
          </cell>
          <cell r="J66">
            <v>1.8859999999999999</v>
          </cell>
          <cell r="K66">
            <v>1.907</v>
          </cell>
          <cell r="L66">
            <v>1.8839999999999999</v>
          </cell>
          <cell r="M66">
            <v>1.8939999999999999</v>
          </cell>
          <cell r="N66">
            <v>2.3610000000000002</v>
          </cell>
          <cell r="O66">
            <v>2.2850000000000001</v>
          </cell>
        </row>
        <row r="67">
          <cell r="A67">
            <v>21.333333333333325</v>
          </cell>
          <cell r="B67">
            <v>1.849</v>
          </cell>
          <cell r="C67">
            <v>1.8109999999999999</v>
          </cell>
          <cell r="D67">
            <v>1.8620000000000001</v>
          </cell>
          <cell r="E67">
            <v>1.877</v>
          </cell>
          <cell r="F67">
            <v>1.8939999999999999</v>
          </cell>
          <cell r="G67">
            <v>1.899</v>
          </cell>
          <cell r="H67">
            <v>1.92</v>
          </cell>
          <cell r="I67">
            <v>2.0150000000000001</v>
          </cell>
          <cell r="J67">
            <v>1.8839999999999999</v>
          </cell>
          <cell r="K67">
            <v>1.9059999999999999</v>
          </cell>
          <cell r="L67">
            <v>1.883</v>
          </cell>
          <cell r="M67">
            <v>1.891</v>
          </cell>
          <cell r="N67">
            <v>2.3679999999999999</v>
          </cell>
          <cell r="O67">
            <v>2.2909999999999999</v>
          </cell>
        </row>
        <row r="68">
          <cell r="A68">
            <v>21.666666666666657</v>
          </cell>
          <cell r="B68">
            <v>1.849</v>
          </cell>
          <cell r="C68">
            <v>1.8109999999999999</v>
          </cell>
          <cell r="D68">
            <v>1.8620000000000001</v>
          </cell>
          <cell r="E68">
            <v>1.877</v>
          </cell>
          <cell r="F68">
            <v>1.8959999999999999</v>
          </cell>
          <cell r="G68">
            <v>1.9</v>
          </cell>
          <cell r="H68">
            <v>1.9219999999999999</v>
          </cell>
          <cell r="I68">
            <v>2.0169999999999999</v>
          </cell>
          <cell r="J68">
            <v>1.8839999999999999</v>
          </cell>
          <cell r="K68">
            <v>1.9039999999999999</v>
          </cell>
          <cell r="L68">
            <v>1.8839999999999999</v>
          </cell>
          <cell r="M68">
            <v>1.89</v>
          </cell>
          <cell r="N68">
            <v>2.375</v>
          </cell>
          <cell r="O68">
            <v>2.298</v>
          </cell>
        </row>
        <row r="69">
          <cell r="A69">
            <v>21.999999999999989</v>
          </cell>
          <cell r="B69">
            <v>1.85</v>
          </cell>
          <cell r="C69">
            <v>1.81</v>
          </cell>
          <cell r="D69">
            <v>1.8620000000000001</v>
          </cell>
          <cell r="E69">
            <v>1.877</v>
          </cell>
          <cell r="F69">
            <v>1.8959999999999999</v>
          </cell>
          <cell r="G69">
            <v>1.9</v>
          </cell>
          <cell r="H69">
            <v>1.9219999999999999</v>
          </cell>
          <cell r="I69">
            <v>2.0179999999999998</v>
          </cell>
          <cell r="J69">
            <v>1.885</v>
          </cell>
          <cell r="K69">
            <v>1.905</v>
          </cell>
          <cell r="L69">
            <v>1.885</v>
          </cell>
          <cell r="M69">
            <v>1.89</v>
          </cell>
          <cell r="N69">
            <v>2.3809999999999998</v>
          </cell>
          <cell r="O69">
            <v>2.3029999999999999</v>
          </cell>
        </row>
        <row r="70">
          <cell r="A70">
            <v>22.333333333333321</v>
          </cell>
          <cell r="B70">
            <v>1.849</v>
          </cell>
          <cell r="C70">
            <v>1.8089999999999999</v>
          </cell>
          <cell r="D70">
            <v>1.863</v>
          </cell>
          <cell r="E70">
            <v>1.8759999999999999</v>
          </cell>
          <cell r="F70">
            <v>1.8959999999999999</v>
          </cell>
          <cell r="G70">
            <v>1.9</v>
          </cell>
          <cell r="H70">
            <v>1.9219999999999999</v>
          </cell>
          <cell r="I70">
            <v>2.0169999999999999</v>
          </cell>
          <cell r="J70">
            <v>1.883</v>
          </cell>
          <cell r="K70">
            <v>1.9039999999999999</v>
          </cell>
          <cell r="L70">
            <v>1.885</v>
          </cell>
          <cell r="M70">
            <v>1.889</v>
          </cell>
          <cell r="N70">
            <v>2.3839999999999999</v>
          </cell>
          <cell r="O70">
            <v>2.3079999999999998</v>
          </cell>
        </row>
        <row r="71">
          <cell r="A71">
            <v>22.666666666666654</v>
          </cell>
          <cell r="B71">
            <v>1.847</v>
          </cell>
          <cell r="C71">
            <v>1.8080000000000001</v>
          </cell>
          <cell r="D71">
            <v>1.863</v>
          </cell>
          <cell r="E71">
            <v>1.875</v>
          </cell>
          <cell r="F71">
            <v>1.8979999999999999</v>
          </cell>
          <cell r="G71">
            <v>1.9019999999999999</v>
          </cell>
          <cell r="H71">
            <v>1.9259999999999999</v>
          </cell>
          <cell r="I71">
            <v>2.0209999999999999</v>
          </cell>
          <cell r="J71">
            <v>1.885</v>
          </cell>
          <cell r="K71">
            <v>1.905</v>
          </cell>
          <cell r="L71">
            <v>1.883</v>
          </cell>
          <cell r="M71">
            <v>1.89</v>
          </cell>
          <cell r="N71">
            <v>2.3929999999999998</v>
          </cell>
          <cell r="O71">
            <v>2.3159999999999998</v>
          </cell>
        </row>
        <row r="72">
          <cell r="A72">
            <v>22.999999999999986</v>
          </cell>
          <cell r="B72">
            <v>1.849</v>
          </cell>
          <cell r="C72">
            <v>1.8080000000000001</v>
          </cell>
          <cell r="D72">
            <v>1.8640000000000001</v>
          </cell>
          <cell r="E72">
            <v>1.877</v>
          </cell>
          <cell r="F72">
            <v>1.9</v>
          </cell>
          <cell r="G72">
            <v>1.903</v>
          </cell>
          <cell r="H72">
            <v>1.927</v>
          </cell>
          <cell r="I72">
            <v>2.0230000000000001</v>
          </cell>
          <cell r="J72">
            <v>1.885</v>
          </cell>
          <cell r="K72">
            <v>1.9059999999999999</v>
          </cell>
          <cell r="L72">
            <v>1.8859999999999999</v>
          </cell>
          <cell r="M72">
            <v>1.891</v>
          </cell>
          <cell r="N72">
            <v>2.4009999999999998</v>
          </cell>
          <cell r="O72">
            <v>2.3220000000000001</v>
          </cell>
        </row>
        <row r="73">
          <cell r="A73">
            <v>23.333333333333318</v>
          </cell>
          <cell r="B73">
            <v>1.8480000000000001</v>
          </cell>
          <cell r="C73">
            <v>1.8069999999999999</v>
          </cell>
          <cell r="D73">
            <v>1.863</v>
          </cell>
          <cell r="E73">
            <v>1.8740000000000001</v>
          </cell>
          <cell r="F73">
            <v>1.899</v>
          </cell>
          <cell r="G73">
            <v>1.903</v>
          </cell>
          <cell r="H73">
            <v>1.927</v>
          </cell>
          <cell r="I73">
            <v>2.024</v>
          </cell>
          <cell r="J73">
            <v>1.8859999999999999</v>
          </cell>
          <cell r="K73">
            <v>1.9039999999999999</v>
          </cell>
          <cell r="L73">
            <v>1.885</v>
          </cell>
          <cell r="M73">
            <v>1.89</v>
          </cell>
          <cell r="N73">
            <v>2.4049999999999998</v>
          </cell>
          <cell r="O73">
            <v>2.327</v>
          </cell>
        </row>
        <row r="74">
          <cell r="A74">
            <v>23.66666666666665</v>
          </cell>
          <cell r="B74">
            <v>1.847</v>
          </cell>
          <cell r="C74">
            <v>1.8069999999999999</v>
          </cell>
          <cell r="D74">
            <v>1.8640000000000001</v>
          </cell>
          <cell r="E74">
            <v>1.8740000000000001</v>
          </cell>
          <cell r="F74">
            <v>1.899</v>
          </cell>
          <cell r="G74">
            <v>1.905</v>
          </cell>
          <cell r="H74">
            <v>1.9279999999999999</v>
          </cell>
          <cell r="I74">
            <v>2.0249999999999999</v>
          </cell>
          <cell r="J74">
            <v>1.885</v>
          </cell>
          <cell r="K74">
            <v>1.9039999999999999</v>
          </cell>
          <cell r="L74">
            <v>1.8839999999999999</v>
          </cell>
          <cell r="M74">
            <v>1.8919999999999999</v>
          </cell>
          <cell r="N74">
            <v>2.4119999999999999</v>
          </cell>
          <cell r="O74">
            <v>2.3319999999999999</v>
          </cell>
        </row>
        <row r="75">
          <cell r="A75">
            <v>23.999999999999982</v>
          </cell>
          <cell r="B75">
            <v>1.847</v>
          </cell>
          <cell r="C75">
            <v>1.806</v>
          </cell>
          <cell r="D75">
            <v>1.863</v>
          </cell>
          <cell r="E75">
            <v>1.8759999999999999</v>
          </cell>
          <cell r="F75">
            <v>1.9019999999999999</v>
          </cell>
          <cell r="G75">
            <v>1.905</v>
          </cell>
          <cell r="H75">
            <v>1.93</v>
          </cell>
          <cell r="I75">
            <v>2.028</v>
          </cell>
          <cell r="J75">
            <v>1.8859999999999999</v>
          </cell>
          <cell r="K75">
            <v>1.9019999999999999</v>
          </cell>
          <cell r="L75">
            <v>1.883</v>
          </cell>
          <cell r="M75">
            <v>1.89</v>
          </cell>
          <cell r="N75">
            <v>2.415</v>
          </cell>
          <cell r="O75">
            <v>2.3380000000000001</v>
          </cell>
        </row>
        <row r="76">
          <cell r="A76">
            <v>24.333333333333314</v>
          </cell>
          <cell r="B76">
            <v>1.847</v>
          </cell>
          <cell r="C76">
            <v>1.8049999999999999</v>
          </cell>
          <cell r="D76">
            <v>1.8640000000000001</v>
          </cell>
          <cell r="E76">
            <v>1.8740000000000001</v>
          </cell>
          <cell r="F76">
            <v>1.9019999999999999</v>
          </cell>
          <cell r="G76">
            <v>1.905</v>
          </cell>
          <cell r="H76">
            <v>1.929</v>
          </cell>
          <cell r="I76">
            <v>2.0270000000000001</v>
          </cell>
          <cell r="J76">
            <v>1.8859999999999999</v>
          </cell>
          <cell r="K76">
            <v>1.9019999999999999</v>
          </cell>
          <cell r="L76">
            <v>1.88</v>
          </cell>
          <cell r="M76">
            <v>1.89</v>
          </cell>
          <cell r="N76">
            <v>2.4260000000000002</v>
          </cell>
          <cell r="O76">
            <v>2.3410000000000002</v>
          </cell>
        </row>
        <row r="77">
          <cell r="A77">
            <v>24.666666666666647</v>
          </cell>
          <cell r="B77">
            <v>1.8480000000000001</v>
          </cell>
          <cell r="C77">
            <v>1.806</v>
          </cell>
          <cell r="D77">
            <v>1.863</v>
          </cell>
          <cell r="E77">
            <v>1.873</v>
          </cell>
          <cell r="F77">
            <v>1.9019999999999999</v>
          </cell>
          <cell r="G77">
            <v>1.905</v>
          </cell>
          <cell r="H77">
            <v>1.931</v>
          </cell>
          <cell r="I77">
            <v>2.0289999999999999</v>
          </cell>
          <cell r="J77">
            <v>1.887</v>
          </cell>
          <cell r="K77">
            <v>1.901</v>
          </cell>
          <cell r="L77">
            <v>1.879</v>
          </cell>
          <cell r="M77">
            <v>1.891</v>
          </cell>
          <cell r="N77">
            <v>2.4300000000000002</v>
          </cell>
          <cell r="O77">
            <v>2.35</v>
          </cell>
        </row>
        <row r="78">
          <cell r="A78">
            <v>24.999999999999979</v>
          </cell>
          <cell r="B78">
            <v>1.847</v>
          </cell>
          <cell r="C78">
            <v>1.8049999999999999</v>
          </cell>
          <cell r="D78">
            <v>1.863</v>
          </cell>
          <cell r="E78">
            <v>1.873</v>
          </cell>
          <cell r="F78">
            <v>1.903</v>
          </cell>
          <cell r="G78">
            <v>1.907</v>
          </cell>
          <cell r="H78">
            <v>1.9319999999999999</v>
          </cell>
          <cell r="I78">
            <v>2.0299999999999998</v>
          </cell>
          <cell r="J78">
            <v>1.887</v>
          </cell>
          <cell r="K78">
            <v>1.9</v>
          </cell>
          <cell r="L78">
            <v>1.879</v>
          </cell>
          <cell r="M78">
            <v>1.89</v>
          </cell>
          <cell r="N78">
            <v>2.4369999999999998</v>
          </cell>
          <cell r="O78">
            <v>2.3559999999999999</v>
          </cell>
        </row>
        <row r="79">
          <cell r="A79">
            <v>25.333333333333311</v>
          </cell>
          <cell r="B79">
            <v>1.847</v>
          </cell>
          <cell r="C79">
            <v>1.804</v>
          </cell>
          <cell r="D79">
            <v>1.863</v>
          </cell>
          <cell r="E79">
            <v>1.8740000000000001</v>
          </cell>
          <cell r="F79">
            <v>1.903</v>
          </cell>
          <cell r="G79">
            <v>1.9079999999999999</v>
          </cell>
          <cell r="H79">
            <v>1.9330000000000001</v>
          </cell>
          <cell r="I79">
            <v>2.0310000000000001</v>
          </cell>
          <cell r="J79">
            <v>1.887</v>
          </cell>
          <cell r="K79">
            <v>1.9</v>
          </cell>
          <cell r="L79">
            <v>1.877</v>
          </cell>
          <cell r="M79">
            <v>1.89</v>
          </cell>
          <cell r="N79">
            <v>2.444</v>
          </cell>
          <cell r="O79">
            <v>2.36</v>
          </cell>
        </row>
        <row r="80">
          <cell r="A80">
            <v>25.666666666666643</v>
          </cell>
          <cell r="B80">
            <v>1.845</v>
          </cell>
          <cell r="C80">
            <v>1.8029999999999999</v>
          </cell>
          <cell r="D80">
            <v>1.863</v>
          </cell>
          <cell r="E80">
            <v>1.871</v>
          </cell>
          <cell r="F80">
            <v>1.9039999999999999</v>
          </cell>
          <cell r="G80">
            <v>1.9079999999999999</v>
          </cell>
          <cell r="H80">
            <v>1.9319999999999999</v>
          </cell>
          <cell r="I80">
            <v>2.0310000000000001</v>
          </cell>
          <cell r="J80">
            <v>1.887</v>
          </cell>
          <cell r="K80">
            <v>1.8979999999999999</v>
          </cell>
          <cell r="L80">
            <v>1.8759999999999999</v>
          </cell>
          <cell r="M80">
            <v>1.887</v>
          </cell>
          <cell r="N80">
            <v>2.4489999999999998</v>
          </cell>
          <cell r="O80">
            <v>2.3650000000000002</v>
          </cell>
        </row>
        <row r="81">
          <cell r="A81">
            <v>25.999999999999975</v>
          </cell>
          <cell r="B81">
            <v>1.845</v>
          </cell>
          <cell r="C81">
            <v>1.802</v>
          </cell>
          <cell r="D81">
            <v>1.863</v>
          </cell>
          <cell r="E81">
            <v>1.873</v>
          </cell>
          <cell r="F81">
            <v>1.9039999999999999</v>
          </cell>
          <cell r="G81">
            <v>1.909</v>
          </cell>
          <cell r="H81">
            <v>1.9350000000000001</v>
          </cell>
          <cell r="I81">
            <v>2.0329999999999999</v>
          </cell>
          <cell r="J81">
            <v>1.8879999999999999</v>
          </cell>
          <cell r="K81">
            <v>1.8979999999999999</v>
          </cell>
          <cell r="L81">
            <v>1.8759999999999999</v>
          </cell>
          <cell r="M81">
            <v>1.8859999999999999</v>
          </cell>
          <cell r="N81">
            <v>2.452</v>
          </cell>
          <cell r="O81">
            <v>2.371</v>
          </cell>
        </row>
        <row r="82">
          <cell r="A82">
            <v>26.333333333333307</v>
          </cell>
          <cell r="B82">
            <v>1.8440000000000001</v>
          </cell>
          <cell r="C82">
            <v>1.802</v>
          </cell>
          <cell r="D82">
            <v>1.863</v>
          </cell>
          <cell r="E82">
            <v>1.871</v>
          </cell>
          <cell r="F82">
            <v>1.9059999999999999</v>
          </cell>
          <cell r="G82">
            <v>1.91</v>
          </cell>
          <cell r="H82">
            <v>1.9370000000000001</v>
          </cell>
          <cell r="I82">
            <v>2.0350000000000001</v>
          </cell>
          <cell r="J82">
            <v>1.8879999999999999</v>
          </cell>
          <cell r="K82">
            <v>1.9</v>
          </cell>
          <cell r="L82">
            <v>1.8759999999999999</v>
          </cell>
          <cell r="M82">
            <v>1.885</v>
          </cell>
          <cell r="N82">
            <v>2.4590000000000001</v>
          </cell>
          <cell r="O82">
            <v>2.3759999999999999</v>
          </cell>
        </row>
        <row r="83">
          <cell r="A83">
            <v>26.666666666666639</v>
          </cell>
          <cell r="B83">
            <v>1.8460000000000001</v>
          </cell>
          <cell r="C83">
            <v>1.802</v>
          </cell>
          <cell r="D83">
            <v>1.863</v>
          </cell>
          <cell r="E83">
            <v>1.87</v>
          </cell>
          <cell r="F83">
            <v>1.9059999999999999</v>
          </cell>
          <cell r="G83">
            <v>1.91</v>
          </cell>
          <cell r="H83">
            <v>1.9359999999999999</v>
          </cell>
          <cell r="I83">
            <v>2.0329999999999999</v>
          </cell>
          <cell r="J83">
            <v>1.889</v>
          </cell>
          <cell r="K83">
            <v>1.8979999999999999</v>
          </cell>
          <cell r="L83">
            <v>1.8740000000000001</v>
          </cell>
          <cell r="M83">
            <v>1.8839999999999999</v>
          </cell>
          <cell r="N83">
            <v>2.4630000000000001</v>
          </cell>
          <cell r="O83">
            <v>2.3839999999999999</v>
          </cell>
        </row>
        <row r="84">
          <cell r="A84">
            <v>26.999999999999972</v>
          </cell>
          <cell r="B84">
            <v>1.845</v>
          </cell>
          <cell r="C84">
            <v>1.8</v>
          </cell>
          <cell r="D84">
            <v>1.8620000000000001</v>
          </cell>
          <cell r="E84">
            <v>1.87</v>
          </cell>
          <cell r="F84">
            <v>1.907</v>
          </cell>
          <cell r="G84">
            <v>1.909</v>
          </cell>
          <cell r="H84">
            <v>1.9370000000000001</v>
          </cell>
          <cell r="I84">
            <v>2.0339999999999998</v>
          </cell>
          <cell r="J84">
            <v>1.8879999999999999</v>
          </cell>
          <cell r="K84">
            <v>1.8979999999999999</v>
          </cell>
          <cell r="L84">
            <v>1.8720000000000001</v>
          </cell>
          <cell r="M84">
            <v>1.883</v>
          </cell>
          <cell r="N84">
            <v>2.4710000000000001</v>
          </cell>
          <cell r="O84">
            <v>2.39</v>
          </cell>
        </row>
        <row r="85">
          <cell r="A85">
            <v>27.333333333333304</v>
          </cell>
          <cell r="B85">
            <v>1.845</v>
          </cell>
          <cell r="C85">
            <v>1.8</v>
          </cell>
          <cell r="D85">
            <v>1.863</v>
          </cell>
          <cell r="E85">
            <v>1.87</v>
          </cell>
          <cell r="F85">
            <v>1.909</v>
          </cell>
          <cell r="G85">
            <v>1.911</v>
          </cell>
          <cell r="H85">
            <v>1.9379999999999999</v>
          </cell>
          <cell r="I85">
            <v>2.036</v>
          </cell>
          <cell r="J85">
            <v>1.8879999999999999</v>
          </cell>
          <cell r="K85">
            <v>1.8979999999999999</v>
          </cell>
          <cell r="L85">
            <v>1.871</v>
          </cell>
          <cell r="M85">
            <v>1.8839999999999999</v>
          </cell>
          <cell r="N85">
            <v>2.476</v>
          </cell>
          <cell r="O85">
            <v>2.3969999999999998</v>
          </cell>
        </row>
        <row r="86">
          <cell r="A86">
            <v>27.666666666666636</v>
          </cell>
          <cell r="B86">
            <v>1.8460000000000001</v>
          </cell>
          <cell r="C86">
            <v>1.7989999999999999</v>
          </cell>
          <cell r="D86">
            <v>1.863</v>
          </cell>
          <cell r="E86">
            <v>1.869</v>
          </cell>
          <cell r="F86">
            <v>1.909</v>
          </cell>
          <cell r="G86">
            <v>1.9119999999999999</v>
          </cell>
          <cell r="H86">
            <v>1.9379999999999999</v>
          </cell>
          <cell r="I86">
            <v>2.036</v>
          </cell>
          <cell r="J86">
            <v>1.889</v>
          </cell>
          <cell r="K86">
            <v>1.9</v>
          </cell>
          <cell r="L86">
            <v>1.87</v>
          </cell>
          <cell r="M86">
            <v>1.883</v>
          </cell>
          <cell r="N86">
            <v>2.484</v>
          </cell>
          <cell r="O86">
            <v>2.4049999999999998</v>
          </cell>
        </row>
        <row r="87">
          <cell r="A87">
            <v>27.999999999999968</v>
          </cell>
          <cell r="B87">
            <v>1.845</v>
          </cell>
          <cell r="C87">
            <v>1.8</v>
          </cell>
          <cell r="D87">
            <v>1.86</v>
          </cell>
          <cell r="E87">
            <v>1.869</v>
          </cell>
          <cell r="F87">
            <v>1.909</v>
          </cell>
          <cell r="G87">
            <v>1.9119999999999999</v>
          </cell>
          <cell r="H87">
            <v>1.9419999999999999</v>
          </cell>
          <cell r="I87">
            <v>2.0369999999999999</v>
          </cell>
          <cell r="J87">
            <v>1.891</v>
          </cell>
          <cell r="K87">
            <v>1.899</v>
          </cell>
          <cell r="L87">
            <v>1.8680000000000001</v>
          </cell>
          <cell r="M87">
            <v>1.883</v>
          </cell>
          <cell r="N87">
            <v>2.488</v>
          </cell>
          <cell r="O87">
            <v>2.4060000000000001</v>
          </cell>
        </row>
        <row r="88">
          <cell r="A88">
            <v>28.3333333333333</v>
          </cell>
          <cell r="B88">
            <v>1.8440000000000001</v>
          </cell>
          <cell r="C88">
            <v>1.798</v>
          </cell>
          <cell r="D88">
            <v>1.863</v>
          </cell>
          <cell r="E88">
            <v>1.869</v>
          </cell>
          <cell r="F88">
            <v>1.911</v>
          </cell>
          <cell r="G88">
            <v>1.913</v>
          </cell>
          <cell r="H88">
            <v>1.9419999999999999</v>
          </cell>
          <cell r="I88">
            <v>2.0379999999999998</v>
          </cell>
          <cell r="J88">
            <v>1.89</v>
          </cell>
          <cell r="K88">
            <v>1.8979999999999999</v>
          </cell>
          <cell r="L88">
            <v>1.863</v>
          </cell>
          <cell r="M88">
            <v>1.8819999999999999</v>
          </cell>
          <cell r="N88">
            <v>2.4940000000000002</v>
          </cell>
          <cell r="O88">
            <v>2.4119999999999999</v>
          </cell>
        </row>
        <row r="89">
          <cell r="A89">
            <v>28.666666666666632</v>
          </cell>
          <cell r="B89">
            <v>1.843</v>
          </cell>
          <cell r="C89">
            <v>1.798</v>
          </cell>
          <cell r="D89">
            <v>1.863</v>
          </cell>
          <cell r="E89">
            <v>1.8680000000000001</v>
          </cell>
          <cell r="F89">
            <v>1.9119999999999999</v>
          </cell>
          <cell r="G89">
            <v>1.9119999999999999</v>
          </cell>
          <cell r="H89">
            <v>1.9419999999999999</v>
          </cell>
          <cell r="I89">
            <v>2.0390000000000001</v>
          </cell>
          <cell r="J89">
            <v>1.891</v>
          </cell>
          <cell r="K89">
            <v>1.899</v>
          </cell>
          <cell r="L89">
            <v>1.863</v>
          </cell>
          <cell r="M89">
            <v>1.8819999999999999</v>
          </cell>
          <cell r="N89">
            <v>2.4980000000000002</v>
          </cell>
          <cell r="O89">
            <v>2.4180000000000001</v>
          </cell>
        </row>
        <row r="90">
          <cell r="A90">
            <v>28.999999999999964</v>
          </cell>
          <cell r="B90">
            <v>1.843</v>
          </cell>
          <cell r="C90">
            <v>1.7969999999999999</v>
          </cell>
          <cell r="D90">
            <v>1.8620000000000001</v>
          </cell>
          <cell r="E90">
            <v>1.865</v>
          </cell>
          <cell r="F90">
            <v>1.91</v>
          </cell>
          <cell r="G90">
            <v>1.913</v>
          </cell>
          <cell r="H90">
            <v>1.9419999999999999</v>
          </cell>
          <cell r="I90">
            <v>2.0390000000000001</v>
          </cell>
          <cell r="J90">
            <v>1.893</v>
          </cell>
          <cell r="K90">
            <v>1.8979999999999999</v>
          </cell>
          <cell r="L90">
            <v>1.8640000000000001</v>
          </cell>
          <cell r="M90">
            <v>1.883</v>
          </cell>
          <cell r="N90">
            <v>2.5049999999999999</v>
          </cell>
          <cell r="O90">
            <v>2.4220000000000002</v>
          </cell>
        </row>
        <row r="91">
          <cell r="A91">
            <v>29.333333333333297</v>
          </cell>
          <cell r="B91">
            <v>1.8440000000000001</v>
          </cell>
          <cell r="C91">
            <v>1.798</v>
          </cell>
          <cell r="D91">
            <v>1.863</v>
          </cell>
          <cell r="E91">
            <v>1.867</v>
          </cell>
          <cell r="F91">
            <v>1.9119999999999999</v>
          </cell>
          <cell r="G91">
            <v>1.9139999999999999</v>
          </cell>
          <cell r="H91">
            <v>1.9430000000000001</v>
          </cell>
          <cell r="I91">
            <v>2.0409999999999999</v>
          </cell>
          <cell r="J91">
            <v>1.893</v>
          </cell>
          <cell r="K91">
            <v>1.899</v>
          </cell>
          <cell r="L91">
            <v>1.863</v>
          </cell>
          <cell r="M91">
            <v>1.883</v>
          </cell>
          <cell r="N91">
            <v>2.5089999999999999</v>
          </cell>
          <cell r="O91">
            <v>2.4289999999999998</v>
          </cell>
        </row>
        <row r="92">
          <cell r="A92">
            <v>29.666666666666629</v>
          </cell>
          <cell r="B92">
            <v>1.8440000000000001</v>
          </cell>
          <cell r="C92">
            <v>1.796</v>
          </cell>
          <cell r="D92">
            <v>1.863</v>
          </cell>
          <cell r="E92">
            <v>1.867</v>
          </cell>
          <cell r="F92">
            <v>1.913</v>
          </cell>
          <cell r="G92">
            <v>1.915</v>
          </cell>
          <cell r="H92">
            <v>1.9470000000000001</v>
          </cell>
          <cell r="I92">
            <v>2.0430000000000001</v>
          </cell>
          <cell r="J92">
            <v>1.893</v>
          </cell>
          <cell r="K92">
            <v>1.8979999999999999</v>
          </cell>
          <cell r="L92">
            <v>1.867</v>
          </cell>
          <cell r="M92">
            <v>1.881</v>
          </cell>
          <cell r="N92">
            <v>2.5169999999999999</v>
          </cell>
          <cell r="O92">
            <v>2.4319999999999999</v>
          </cell>
        </row>
        <row r="93">
          <cell r="A93">
            <v>29.999999999999961</v>
          </cell>
          <cell r="B93">
            <v>1.8420000000000001</v>
          </cell>
          <cell r="C93">
            <v>1.796</v>
          </cell>
          <cell r="D93">
            <v>1.861</v>
          </cell>
          <cell r="E93">
            <v>1.8660000000000001</v>
          </cell>
          <cell r="F93">
            <v>1.9119999999999999</v>
          </cell>
          <cell r="G93">
            <v>1.9159999999999999</v>
          </cell>
          <cell r="H93">
            <v>1.944</v>
          </cell>
          <cell r="I93">
            <v>2.0409999999999999</v>
          </cell>
          <cell r="J93">
            <v>1.8939999999999999</v>
          </cell>
          <cell r="K93">
            <v>1.899</v>
          </cell>
          <cell r="L93">
            <v>1.867</v>
          </cell>
          <cell r="M93">
            <v>1.8819999999999999</v>
          </cell>
          <cell r="N93">
            <v>2.52</v>
          </cell>
          <cell r="O93">
            <v>2.4380000000000002</v>
          </cell>
        </row>
        <row r="121">
          <cell r="D121" t="str">
            <v>CFE</v>
          </cell>
          <cell r="E121" t="str">
            <v>Pure protein</v>
          </cell>
        </row>
        <row r="122">
          <cell r="C122" t="str">
            <v>Amber</v>
          </cell>
          <cell r="D122">
            <v>69.333333333333329</v>
          </cell>
          <cell r="E122">
            <v>98.678901515727063</v>
          </cell>
          <cell r="F122">
            <v>6.0277137733417074</v>
          </cell>
          <cell r="G122">
            <v>3.0910031863599028</v>
          </cell>
        </row>
        <row r="123">
          <cell r="C123" t="str">
            <v>Coral</v>
          </cell>
          <cell r="D123">
            <v>66</v>
          </cell>
          <cell r="E123">
            <v>81.145407856695911</v>
          </cell>
          <cell r="F123">
            <v>5.5677643628300215</v>
          </cell>
          <cell r="G123">
            <v>6.6358991808792798</v>
          </cell>
        </row>
        <row r="124">
          <cell r="C124" t="str">
            <v>Opal</v>
          </cell>
          <cell r="D124">
            <v>57</v>
          </cell>
          <cell r="E124">
            <v>96.166963421153326</v>
          </cell>
          <cell r="F124">
            <v>3</v>
          </cell>
          <cell r="G124">
            <v>1.1136831931642373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oi.org/10.1039/D3GC02426A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9DBAE-8EA3-1D4A-A4D6-76765C573E80}">
  <dimension ref="A1:B7"/>
  <sheetViews>
    <sheetView tabSelected="1" zoomScaleNormal="100" workbookViewId="0">
      <selection activeCell="E17" sqref="E17"/>
    </sheetView>
  </sheetViews>
  <sheetFormatPr baseColWidth="10" defaultColWidth="8.83203125" defaultRowHeight="15" x14ac:dyDescent="0.2"/>
  <cols>
    <col min="1" max="1" width="10.1640625" style="52" customWidth="1"/>
    <col min="2" max="2" width="10.6640625" style="52" bestFit="1" customWidth="1"/>
    <col min="3" max="16384" width="8.83203125" style="52"/>
  </cols>
  <sheetData>
    <row r="1" spans="1:2" x14ac:dyDescent="0.2">
      <c r="A1" s="52" t="s">
        <v>381</v>
      </c>
      <c r="B1" s="53" t="s">
        <v>388</v>
      </c>
    </row>
    <row r="2" spans="1:2" x14ac:dyDescent="0.2">
      <c r="A2" s="52" t="s">
        <v>382</v>
      </c>
      <c r="B2" s="52" t="s">
        <v>389</v>
      </c>
    </row>
    <row r="3" spans="1:2" x14ac:dyDescent="0.2">
      <c r="A3" s="52" t="s">
        <v>383</v>
      </c>
      <c r="B3" s="52" t="s">
        <v>390</v>
      </c>
    </row>
    <row r="4" spans="1:2" x14ac:dyDescent="0.2">
      <c r="A4" s="52" t="s">
        <v>384</v>
      </c>
      <c r="B4" s="54">
        <v>45112</v>
      </c>
    </row>
    <row r="5" spans="1:2" x14ac:dyDescent="0.2">
      <c r="A5" s="52" t="s">
        <v>385</v>
      </c>
      <c r="B5" s="54">
        <v>45117</v>
      </c>
    </row>
    <row r="6" spans="1:2" x14ac:dyDescent="0.2">
      <c r="A6" s="52" t="s">
        <v>386</v>
      </c>
      <c r="B6" s="54">
        <v>45126</v>
      </c>
    </row>
    <row r="7" spans="1:2" x14ac:dyDescent="0.2">
      <c r="A7" s="52" t="s">
        <v>387</v>
      </c>
      <c r="B7" s="55" t="s">
        <v>391</v>
      </c>
    </row>
  </sheetData>
  <hyperlinks>
    <hyperlink ref="B7" r:id="rId1" tooltip="Link to landing page via DOI" xr:uid="{358279ED-D327-7842-8B04-6C5F8A05310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4633E-B8C6-1C4A-9161-A94B77C96471}">
  <sheetPr codeName="Sheet9"/>
  <dimension ref="A1:BB64"/>
  <sheetViews>
    <sheetView topLeftCell="J38" zoomScale="89" workbookViewId="0">
      <selection activeCell="Z67" sqref="Z67"/>
    </sheetView>
  </sheetViews>
  <sheetFormatPr baseColWidth="10" defaultRowHeight="15" x14ac:dyDescent="0.2"/>
  <cols>
    <col min="19" max="19" width="12.5" bestFit="1" customWidth="1"/>
  </cols>
  <sheetData>
    <row r="1" spans="1:54" x14ac:dyDescent="0.2">
      <c r="C1" t="s">
        <v>3</v>
      </c>
      <c r="D1" t="s">
        <v>4</v>
      </c>
      <c r="E1" t="s">
        <v>5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7</v>
      </c>
      <c r="S1" t="s">
        <v>7</v>
      </c>
      <c r="T1" t="s">
        <v>7</v>
      </c>
      <c r="U1" t="s">
        <v>7</v>
      </c>
      <c r="V1" t="s">
        <v>7</v>
      </c>
      <c r="W1" t="s">
        <v>7</v>
      </c>
      <c r="X1" t="s">
        <v>7</v>
      </c>
      <c r="Y1" t="s">
        <v>7</v>
      </c>
      <c r="Z1" s="16" t="s">
        <v>7</v>
      </c>
      <c r="AA1" t="s">
        <v>7</v>
      </c>
      <c r="AB1" t="s">
        <v>7</v>
      </c>
      <c r="AC1" t="s">
        <v>7</v>
      </c>
      <c r="AD1" t="s">
        <v>95</v>
      </c>
      <c r="AE1" t="s">
        <v>95</v>
      </c>
      <c r="AF1" t="s">
        <v>95</v>
      </c>
      <c r="AG1" t="s">
        <v>95</v>
      </c>
      <c r="AH1" t="s">
        <v>95</v>
      </c>
      <c r="AI1" t="s">
        <v>95</v>
      </c>
      <c r="AJ1" t="s">
        <v>95</v>
      </c>
      <c r="AK1" t="s">
        <v>95</v>
      </c>
      <c r="AL1" s="16" t="s">
        <v>95</v>
      </c>
      <c r="AM1" t="s">
        <v>95</v>
      </c>
      <c r="AN1" t="s">
        <v>95</v>
      </c>
      <c r="AO1" t="s">
        <v>95</v>
      </c>
      <c r="AP1" t="s">
        <v>9</v>
      </c>
      <c r="AQ1" t="s">
        <v>9</v>
      </c>
      <c r="AR1" t="s">
        <v>9</v>
      </c>
      <c r="AS1" t="s">
        <v>9</v>
      </c>
      <c r="AT1" t="s">
        <v>9</v>
      </c>
      <c r="AU1" t="s">
        <v>9</v>
      </c>
      <c r="AV1" t="s">
        <v>9</v>
      </c>
      <c r="AW1" t="s">
        <v>9</v>
      </c>
      <c r="AX1" t="s">
        <v>9</v>
      </c>
      <c r="AY1" s="16" t="s">
        <v>9</v>
      </c>
      <c r="AZ1" t="s">
        <v>9</v>
      </c>
      <c r="BA1" t="s">
        <v>9</v>
      </c>
      <c r="BB1" t="s">
        <v>9</v>
      </c>
    </row>
    <row r="2" spans="1:54" x14ac:dyDescent="0.2"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10</v>
      </c>
      <c r="S2" t="s">
        <v>11</v>
      </c>
      <c r="T2" t="s">
        <v>12</v>
      </c>
      <c r="U2" t="s">
        <v>13</v>
      </c>
      <c r="V2" t="s">
        <v>14</v>
      </c>
      <c r="W2" t="s">
        <v>15</v>
      </c>
      <c r="X2" t="s">
        <v>16</v>
      </c>
      <c r="Y2" t="s">
        <v>17</v>
      </c>
      <c r="Z2" s="16" t="s">
        <v>18</v>
      </c>
      <c r="AA2" t="s">
        <v>19</v>
      </c>
      <c r="AB2" t="s">
        <v>20</v>
      </c>
      <c r="AC2" t="s">
        <v>21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s="16" t="s">
        <v>18</v>
      </c>
      <c r="AM2" t="s">
        <v>19</v>
      </c>
      <c r="AN2" t="s">
        <v>20</v>
      </c>
      <c r="AO2" t="s">
        <v>21</v>
      </c>
      <c r="AP2" t="s">
        <v>10</v>
      </c>
      <c r="AQ2" t="s">
        <v>11</v>
      </c>
      <c r="AR2" t="s">
        <v>12</v>
      </c>
      <c r="AS2" t="s">
        <v>13</v>
      </c>
      <c r="AT2" t="s">
        <v>14</v>
      </c>
      <c r="AU2" t="s">
        <v>15</v>
      </c>
      <c r="AV2" t="s">
        <v>16</v>
      </c>
      <c r="AW2" t="s">
        <v>17</v>
      </c>
      <c r="AX2" t="s">
        <v>18</v>
      </c>
      <c r="AY2" s="16" t="s">
        <v>19</v>
      </c>
      <c r="AZ2" t="s">
        <v>20</v>
      </c>
      <c r="BA2" t="s">
        <v>21</v>
      </c>
      <c r="BB2" t="s">
        <v>21</v>
      </c>
    </row>
    <row r="3" spans="1:54" x14ac:dyDescent="0.2">
      <c r="A3" t="s">
        <v>212</v>
      </c>
      <c r="B3" t="s">
        <v>23</v>
      </c>
      <c r="C3" t="s">
        <v>213</v>
      </c>
      <c r="E3">
        <v>0</v>
      </c>
      <c r="F3">
        <v>4.4829999999999997</v>
      </c>
      <c r="G3">
        <v>4.4619999999999997</v>
      </c>
      <c r="H3">
        <v>4.6280000000000001</v>
      </c>
      <c r="I3">
        <v>15.869</v>
      </c>
      <c r="J3">
        <v>16.901</v>
      </c>
      <c r="K3">
        <v>8000.6559999999999</v>
      </c>
      <c r="L3">
        <v>976.3</v>
      </c>
      <c r="M3">
        <v>8000.6559999999999</v>
      </c>
      <c r="N3" t="s">
        <v>25</v>
      </c>
      <c r="O3" t="s">
        <v>25</v>
      </c>
      <c r="P3" t="s">
        <v>26</v>
      </c>
      <c r="Q3" t="s">
        <v>6</v>
      </c>
      <c r="R3">
        <v>5.7270000000000003</v>
      </c>
      <c r="S3">
        <v>5.6950000000000003</v>
      </c>
      <c r="T3">
        <v>5.8570000000000002</v>
      </c>
      <c r="U3">
        <v>15.898999999999999</v>
      </c>
      <c r="V3">
        <v>17.178999999999998</v>
      </c>
      <c r="W3">
        <v>741.44500000000005</v>
      </c>
      <c r="X3">
        <v>90.5</v>
      </c>
      <c r="Y3">
        <v>741.44500000000005</v>
      </c>
      <c r="Z3" s="16">
        <v>63.067</v>
      </c>
      <c r="AA3">
        <v>89.9</v>
      </c>
      <c r="AB3" t="s">
        <v>27</v>
      </c>
      <c r="AC3" t="s">
        <v>7</v>
      </c>
      <c r="AD3">
        <v>5.9249999999999998</v>
      </c>
      <c r="AE3">
        <v>5.9</v>
      </c>
      <c r="AF3">
        <v>6.0350000000000001</v>
      </c>
      <c r="AG3">
        <v>16.763000000000002</v>
      </c>
      <c r="AH3">
        <v>17.378</v>
      </c>
      <c r="AI3">
        <v>32.691000000000003</v>
      </c>
      <c r="AJ3">
        <v>4</v>
      </c>
      <c r="AK3">
        <v>32.691000000000003</v>
      </c>
      <c r="AL3" s="16">
        <v>3.1579999999999999</v>
      </c>
      <c r="AM3">
        <v>4.5</v>
      </c>
      <c r="AN3" t="s">
        <v>27</v>
      </c>
      <c r="AO3" t="s">
        <v>95</v>
      </c>
      <c r="AP3">
        <v>8.8420000000000005</v>
      </c>
      <c r="AQ3">
        <v>8.8130000000000006</v>
      </c>
      <c r="AR3">
        <v>8.923</v>
      </c>
      <c r="AS3">
        <v>16.053999999999998</v>
      </c>
      <c r="AT3">
        <v>16.684999999999999</v>
      </c>
      <c r="AU3">
        <v>45.386000000000003</v>
      </c>
      <c r="AV3">
        <v>5.5</v>
      </c>
      <c r="AW3">
        <v>45.386000000000003</v>
      </c>
      <c r="AX3">
        <v>3.9460000000000002</v>
      </c>
      <c r="AY3" s="16">
        <v>5.6</v>
      </c>
      <c r="AZ3" t="s">
        <v>27</v>
      </c>
      <c r="BA3" t="s">
        <v>9</v>
      </c>
      <c r="BB3" t="s">
        <v>9</v>
      </c>
    </row>
    <row r="4" spans="1:54" x14ac:dyDescent="0.2">
      <c r="A4" t="s">
        <v>214</v>
      </c>
      <c r="B4" t="s">
        <v>23</v>
      </c>
      <c r="C4" t="s">
        <v>213</v>
      </c>
      <c r="E4">
        <v>0</v>
      </c>
      <c r="F4">
        <v>4.4850000000000003</v>
      </c>
      <c r="G4">
        <v>4.4630000000000001</v>
      </c>
      <c r="H4">
        <v>4.6280000000000001</v>
      </c>
      <c r="I4">
        <v>15.938000000000001</v>
      </c>
      <c r="J4">
        <v>16.934999999999999</v>
      </c>
      <c r="K4">
        <v>7633.53</v>
      </c>
      <c r="L4">
        <v>1020.6</v>
      </c>
      <c r="M4">
        <v>7633.53</v>
      </c>
      <c r="N4" t="s">
        <v>25</v>
      </c>
      <c r="O4" t="s">
        <v>25</v>
      </c>
      <c r="P4" t="s">
        <v>26</v>
      </c>
      <c r="Q4" t="s">
        <v>6</v>
      </c>
      <c r="R4">
        <v>5.7270000000000003</v>
      </c>
      <c r="S4">
        <v>5.6929999999999996</v>
      </c>
      <c r="T4">
        <v>5.867</v>
      </c>
      <c r="U4">
        <v>15.837</v>
      </c>
      <c r="V4">
        <v>16.994</v>
      </c>
      <c r="W4">
        <v>708.91200000000003</v>
      </c>
      <c r="X4">
        <v>94.8</v>
      </c>
      <c r="Y4">
        <v>708.91200000000003</v>
      </c>
      <c r="Z4" s="16">
        <v>63.2</v>
      </c>
      <c r="AA4">
        <v>94.4</v>
      </c>
      <c r="AB4" t="s">
        <v>27</v>
      </c>
      <c r="AC4" t="s">
        <v>7</v>
      </c>
      <c r="AD4">
        <v>5.9349999999999996</v>
      </c>
      <c r="AE4">
        <v>5.923</v>
      </c>
      <c r="AF4">
        <v>6.0330000000000004</v>
      </c>
      <c r="AG4">
        <v>16.661000000000001</v>
      </c>
      <c r="AH4">
        <v>17.103000000000002</v>
      </c>
      <c r="AI4">
        <v>16.899000000000001</v>
      </c>
      <c r="AJ4">
        <v>2.2999999999999998</v>
      </c>
      <c r="AK4">
        <v>16.899000000000001</v>
      </c>
      <c r="AL4" s="16">
        <v>1.7110000000000001</v>
      </c>
      <c r="AM4">
        <v>2.6</v>
      </c>
      <c r="AN4" t="s">
        <v>27</v>
      </c>
      <c r="AO4" t="s">
        <v>95</v>
      </c>
      <c r="AP4">
        <v>8.843</v>
      </c>
      <c r="AQ4">
        <v>8.8170000000000002</v>
      </c>
      <c r="AR4">
        <v>8.92</v>
      </c>
      <c r="AS4">
        <v>15.885999999999999</v>
      </c>
      <c r="AT4">
        <v>16.356999999999999</v>
      </c>
      <c r="AU4">
        <v>22.128</v>
      </c>
      <c r="AV4">
        <v>3</v>
      </c>
      <c r="AW4">
        <v>22.128</v>
      </c>
      <c r="AX4">
        <v>2.016</v>
      </c>
      <c r="AY4" s="16">
        <v>3</v>
      </c>
      <c r="AZ4" t="s">
        <v>27</v>
      </c>
      <c r="BA4" t="s">
        <v>9</v>
      </c>
      <c r="BB4" t="s">
        <v>9</v>
      </c>
    </row>
    <row r="5" spans="1:54" x14ac:dyDescent="0.2">
      <c r="A5" t="s">
        <v>215</v>
      </c>
      <c r="B5" t="s">
        <v>23</v>
      </c>
      <c r="C5" t="s">
        <v>213</v>
      </c>
      <c r="E5">
        <v>0</v>
      </c>
      <c r="F5">
        <v>4.4820000000000002</v>
      </c>
      <c r="G5">
        <v>4.46</v>
      </c>
      <c r="H5">
        <v>4.6269999999999998</v>
      </c>
      <c r="I5">
        <v>15.94</v>
      </c>
      <c r="J5">
        <v>16.966999999999999</v>
      </c>
      <c r="K5">
        <v>7839.0209999999997</v>
      </c>
      <c r="L5">
        <v>980</v>
      </c>
      <c r="M5">
        <v>7839.0209999999997</v>
      </c>
      <c r="N5" t="s">
        <v>25</v>
      </c>
      <c r="O5" t="s">
        <v>25</v>
      </c>
      <c r="P5" t="s">
        <v>26</v>
      </c>
      <c r="Q5" t="s">
        <v>6</v>
      </c>
      <c r="R5">
        <v>5.7270000000000003</v>
      </c>
      <c r="S5">
        <v>5.6950000000000003</v>
      </c>
      <c r="T5">
        <v>5.8529999999999998</v>
      </c>
      <c r="U5">
        <v>15.87</v>
      </c>
      <c r="V5">
        <v>17.052</v>
      </c>
      <c r="W5">
        <v>666.94600000000003</v>
      </c>
      <c r="X5">
        <v>83.4</v>
      </c>
      <c r="Y5">
        <v>666.94600000000003</v>
      </c>
      <c r="Z5" s="16">
        <v>57.9</v>
      </c>
      <c r="AA5">
        <v>82.3</v>
      </c>
      <c r="AB5" t="s">
        <v>27</v>
      </c>
      <c r="AC5" t="s">
        <v>7</v>
      </c>
      <c r="AD5">
        <v>5.9169999999999998</v>
      </c>
      <c r="AE5">
        <v>5.9</v>
      </c>
      <c r="AF5">
        <v>6.04</v>
      </c>
      <c r="AG5">
        <v>16.669</v>
      </c>
      <c r="AH5">
        <v>17.395</v>
      </c>
      <c r="AI5">
        <v>64.897999999999996</v>
      </c>
      <c r="AJ5">
        <v>8.1</v>
      </c>
      <c r="AK5">
        <v>64.897999999999996</v>
      </c>
      <c r="AL5" s="16">
        <v>6.3979999999999997</v>
      </c>
      <c r="AM5">
        <v>9.1</v>
      </c>
      <c r="AN5" t="s">
        <v>27</v>
      </c>
      <c r="AO5" t="s">
        <v>95</v>
      </c>
      <c r="AP5">
        <v>8.8379999999999992</v>
      </c>
      <c r="AQ5">
        <v>8.81</v>
      </c>
      <c r="AR5">
        <v>8.93</v>
      </c>
      <c r="AS5">
        <v>15.916</v>
      </c>
      <c r="AT5">
        <v>16.510999999999999</v>
      </c>
      <c r="AU5">
        <v>68.02</v>
      </c>
      <c r="AV5">
        <v>8.5</v>
      </c>
      <c r="AW5">
        <v>68.02</v>
      </c>
      <c r="AX5">
        <v>6.0359999999999996</v>
      </c>
      <c r="AY5" s="16">
        <v>8.6</v>
      </c>
      <c r="AZ5" t="s">
        <v>27</v>
      </c>
      <c r="BA5" t="s">
        <v>9</v>
      </c>
      <c r="BB5" t="s">
        <v>9</v>
      </c>
    </row>
    <row r="6" spans="1:54" x14ac:dyDescent="0.2">
      <c r="A6" t="s">
        <v>216</v>
      </c>
      <c r="B6" t="s">
        <v>23</v>
      </c>
      <c r="C6" t="s">
        <v>213</v>
      </c>
      <c r="E6">
        <v>0</v>
      </c>
      <c r="F6">
        <v>4.4850000000000003</v>
      </c>
      <c r="G6">
        <v>4.4630000000000001</v>
      </c>
      <c r="H6">
        <v>4.6280000000000001</v>
      </c>
      <c r="I6">
        <v>15.981</v>
      </c>
      <c r="J6">
        <v>16.984000000000002</v>
      </c>
      <c r="K6">
        <v>7871.674</v>
      </c>
      <c r="L6">
        <v>992.4</v>
      </c>
      <c r="M6">
        <v>7871.674</v>
      </c>
      <c r="N6" t="s">
        <v>25</v>
      </c>
      <c r="O6" t="s">
        <v>25</v>
      </c>
      <c r="P6" t="s">
        <v>26</v>
      </c>
      <c r="Q6" t="s">
        <v>6</v>
      </c>
      <c r="R6">
        <v>5.73</v>
      </c>
      <c r="S6">
        <v>5.6980000000000004</v>
      </c>
      <c r="T6">
        <v>5.8570000000000002</v>
      </c>
      <c r="U6">
        <v>15.869</v>
      </c>
      <c r="V6">
        <v>16.998999999999999</v>
      </c>
      <c r="W6">
        <v>641.79399999999998</v>
      </c>
      <c r="X6">
        <v>80.900000000000006</v>
      </c>
      <c r="Y6">
        <v>641.79399999999998</v>
      </c>
      <c r="Z6" s="16">
        <v>55.485999999999997</v>
      </c>
      <c r="AA6">
        <v>79.8</v>
      </c>
      <c r="AB6" t="s">
        <v>27</v>
      </c>
      <c r="AC6" t="s">
        <v>7</v>
      </c>
      <c r="AD6">
        <v>5.9180000000000001</v>
      </c>
      <c r="AE6">
        <v>5.9</v>
      </c>
      <c r="AF6">
        <v>6.04</v>
      </c>
      <c r="AG6">
        <v>16.632999999999999</v>
      </c>
      <c r="AH6">
        <v>17.401</v>
      </c>
      <c r="AI6">
        <v>70.975999999999999</v>
      </c>
      <c r="AJ6">
        <v>8.9</v>
      </c>
      <c r="AK6">
        <v>70.975999999999999</v>
      </c>
      <c r="AL6" s="16">
        <v>6.968</v>
      </c>
      <c r="AM6">
        <v>10</v>
      </c>
      <c r="AN6" t="s">
        <v>27</v>
      </c>
      <c r="AO6" t="s">
        <v>95</v>
      </c>
      <c r="AP6">
        <v>8.84</v>
      </c>
      <c r="AQ6">
        <v>8.8119999999999994</v>
      </c>
      <c r="AR6">
        <v>8.9320000000000004</v>
      </c>
      <c r="AS6">
        <v>16.013999999999999</v>
      </c>
      <c r="AT6">
        <v>16.71</v>
      </c>
      <c r="AU6">
        <v>80.453000000000003</v>
      </c>
      <c r="AV6">
        <v>10.1</v>
      </c>
      <c r="AW6">
        <v>80.453000000000003</v>
      </c>
      <c r="AX6">
        <v>7.109</v>
      </c>
      <c r="AY6" s="16">
        <v>10.199999999999999</v>
      </c>
      <c r="AZ6" t="s">
        <v>27</v>
      </c>
      <c r="BA6" t="s">
        <v>9</v>
      </c>
      <c r="BB6" t="s">
        <v>9</v>
      </c>
    </row>
    <row r="7" spans="1:54" x14ac:dyDescent="0.2">
      <c r="A7" t="s">
        <v>217</v>
      </c>
      <c r="B7" t="s">
        <v>23</v>
      </c>
      <c r="C7" t="s">
        <v>213</v>
      </c>
      <c r="E7">
        <v>0</v>
      </c>
      <c r="F7">
        <v>4.4829999999999997</v>
      </c>
      <c r="G7">
        <v>4.4619999999999997</v>
      </c>
      <c r="H7">
        <v>4.6280000000000001</v>
      </c>
      <c r="I7">
        <v>15.869</v>
      </c>
      <c r="J7">
        <v>16.864999999999998</v>
      </c>
      <c r="K7">
        <v>7989.3289999999997</v>
      </c>
      <c r="L7">
        <v>956.8</v>
      </c>
      <c r="M7">
        <v>7989.3289999999997</v>
      </c>
      <c r="N7" t="s">
        <v>25</v>
      </c>
      <c r="O7" t="s">
        <v>25</v>
      </c>
      <c r="P7" t="s">
        <v>26</v>
      </c>
      <c r="Q7" t="s">
        <v>6</v>
      </c>
      <c r="R7">
        <v>5.73</v>
      </c>
      <c r="S7">
        <v>5.6980000000000004</v>
      </c>
      <c r="T7">
        <v>5.8570000000000002</v>
      </c>
      <c r="U7">
        <v>15.784000000000001</v>
      </c>
      <c r="V7">
        <v>16.927</v>
      </c>
      <c r="W7">
        <v>640.97199999999998</v>
      </c>
      <c r="X7">
        <v>76.8</v>
      </c>
      <c r="Y7">
        <v>640.97199999999998</v>
      </c>
      <c r="Z7" s="16">
        <v>54.597999999999999</v>
      </c>
      <c r="AA7">
        <v>75.400000000000006</v>
      </c>
      <c r="AB7" t="s">
        <v>27</v>
      </c>
      <c r="AC7" t="s">
        <v>7</v>
      </c>
      <c r="AD7">
        <v>5.915</v>
      </c>
      <c r="AE7">
        <v>5.8979999999999997</v>
      </c>
      <c r="AF7">
        <v>6.0430000000000001</v>
      </c>
      <c r="AG7">
        <v>16.567</v>
      </c>
      <c r="AH7">
        <v>17.335000000000001</v>
      </c>
      <c r="AI7">
        <v>93.882000000000005</v>
      </c>
      <c r="AJ7">
        <v>11.2</v>
      </c>
      <c r="AK7">
        <v>93.882000000000005</v>
      </c>
      <c r="AL7" s="16">
        <v>9.0809999999999995</v>
      </c>
      <c r="AM7">
        <v>12.5</v>
      </c>
      <c r="AN7" t="s">
        <v>27</v>
      </c>
      <c r="AO7" t="s">
        <v>95</v>
      </c>
      <c r="AP7">
        <v>8.84</v>
      </c>
      <c r="AQ7">
        <v>8.8079999999999998</v>
      </c>
      <c r="AR7">
        <v>8.9329999999999998</v>
      </c>
      <c r="AS7">
        <v>15.98</v>
      </c>
      <c r="AT7">
        <v>16.702000000000002</v>
      </c>
      <c r="AU7">
        <v>100.137</v>
      </c>
      <c r="AV7">
        <v>12</v>
      </c>
      <c r="AW7">
        <v>100.137</v>
      </c>
      <c r="AX7">
        <v>8.718</v>
      </c>
      <c r="AY7" s="16">
        <v>12</v>
      </c>
      <c r="AZ7" t="s">
        <v>27</v>
      </c>
      <c r="BA7" t="s">
        <v>9</v>
      </c>
      <c r="BB7" t="s">
        <v>9</v>
      </c>
    </row>
    <row r="8" spans="1:54" x14ac:dyDescent="0.2">
      <c r="A8" t="s">
        <v>218</v>
      </c>
      <c r="B8" t="s">
        <v>23</v>
      </c>
      <c r="C8" t="s">
        <v>213</v>
      </c>
      <c r="E8">
        <v>0</v>
      </c>
      <c r="F8">
        <v>4.4829999999999997</v>
      </c>
      <c r="G8">
        <v>4.4619999999999997</v>
      </c>
      <c r="H8">
        <v>4.6280000000000001</v>
      </c>
      <c r="I8">
        <v>15.782999999999999</v>
      </c>
      <c r="J8">
        <v>16.759</v>
      </c>
      <c r="K8">
        <v>7847.5519999999997</v>
      </c>
      <c r="L8">
        <v>1012.6</v>
      </c>
      <c r="M8">
        <v>7847.5519999999997</v>
      </c>
      <c r="N8" t="s">
        <v>25</v>
      </c>
      <c r="O8" t="s">
        <v>25</v>
      </c>
      <c r="P8" t="s">
        <v>26</v>
      </c>
      <c r="Q8" t="s">
        <v>6</v>
      </c>
      <c r="R8">
        <v>5.73</v>
      </c>
      <c r="S8">
        <v>5.6980000000000004</v>
      </c>
      <c r="T8">
        <v>5.8529999999999998</v>
      </c>
      <c r="U8">
        <v>15.7</v>
      </c>
      <c r="V8">
        <v>16.844999999999999</v>
      </c>
      <c r="W8">
        <v>588.96900000000005</v>
      </c>
      <c r="X8">
        <v>76</v>
      </c>
      <c r="Y8">
        <v>588.96900000000005</v>
      </c>
      <c r="Z8" s="16">
        <v>51.075000000000003</v>
      </c>
      <c r="AA8">
        <v>74.599999999999994</v>
      </c>
      <c r="AB8" t="s">
        <v>27</v>
      </c>
      <c r="AC8" t="s">
        <v>7</v>
      </c>
      <c r="AD8">
        <v>5.915</v>
      </c>
      <c r="AE8">
        <v>5.9</v>
      </c>
      <c r="AF8">
        <v>6.0380000000000003</v>
      </c>
      <c r="AG8">
        <v>16.437000000000001</v>
      </c>
      <c r="AH8">
        <v>17.326000000000001</v>
      </c>
      <c r="AI8">
        <v>90.638000000000005</v>
      </c>
      <c r="AJ8">
        <v>11.7</v>
      </c>
      <c r="AK8">
        <v>90.638000000000005</v>
      </c>
      <c r="AL8" s="16">
        <v>8.9250000000000007</v>
      </c>
      <c r="AM8">
        <v>13</v>
      </c>
      <c r="AN8" t="s">
        <v>27</v>
      </c>
      <c r="AO8" t="s">
        <v>95</v>
      </c>
      <c r="AP8">
        <v>8.84</v>
      </c>
      <c r="AQ8">
        <v>8.81</v>
      </c>
      <c r="AR8">
        <v>8.9350000000000005</v>
      </c>
      <c r="AS8">
        <v>15.999000000000001</v>
      </c>
      <c r="AT8">
        <v>16.678999999999998</v>
      </c>
      <c r="AU8">
        <v>95.370999999999995</v>
      </c>
      <c r="AV8">
        <v>12.3</v>
      </c>
      <c r="AW8">
        <v>95.370999999999995</v>
      </c>
      <c r="AX8">
        <v>8.4540000000000006</v>
      </c>
      <c r="AY8" s="16">
        <v>12.3</v>
      </c>
      <c r="AZ8" t="s">
        <v>27</v>
      </c>
      <c r="BA8" t="s">
        <v>9</v>
      </c>
      <c r="BB8" t="s">
        <v>9</v>
      </c>
    </row>
    <row r="9" spans="1:54" x14ac:dyDescent="0.2">
      <c r="A9" t="s">
        <v>219</v>
      </c>
      <c r="B9" t="s">
        <v>23</v>
      </c>
      <c r="C9" t="s">
        <v>213</v>
      </c>
      <c r="E9">
        <v>0</v>
      </c>
      <c r="F9">
        <v>4.4820000000000002</v>
      </c>
      <c r="G9">
        <v>4.46</v>
      </c>
      <c r="H9">
        <v>4.6550000000000002</v>
      </c>
      <c r="I9">
        <v>15.782999999999999</v>
      </c>
      <c r="J9">
        <v>16.510000000000002</v>
      </c>
      <c r="K9">
        <v>8054.1620000000003</v>
      </c>
      <c r="L9">
        <v>971</v>
      </c>
      <c r="M9">
        <v>8054.1620000000003</v>
      </c>
      <c r="N9" t="s">
        <v>25</v>
      </c>
      <c r="O9" t="s">
        <v>25</v>
      </c>
      <c r="P9" t="s">
        <v>26</v>
      </c>
      <c r="Q9" t="s">
        <v>6</v>
      </c>
      <c r="R9">
        <v>5.7279999999999998</v>
      </c>
      <c r="S9">
        <v>5.6970000000000001</v>
      </c>
      <c r="T9">
        <v>5.8849999999999998</v>
      </c>
      <c r="U9">
        <v>15.68</v>
      </c>
      <c r="V9">
        <v>16.463999999999999</v>
      </c>
      <c r="W9">
        <v>646.93799999999999</v>
      </c>
      <c r="X9">
        <v>78</v>
      </c>
      <c r="Y9">
        <v>646.93799999999999</v>
      </c>
      <c r="Z9" s="16">
        <v>54.662999999999997</v>
      </c>
      <c r="AA9">
        <v>76.599999999999994</v>
      </c>
      <c r="AB9" t="s">
        <v>27</v>
      </c>
      <c r="AC9" t="s">
        <v>7</v>
      </c>
      <c r="AD9">
        <v>5.9130000000000003</v>
      </c>
      <c r="AE9">
        <v>5.8949999999999996</v>
      </c>
      <c r="AF9">
        <v>6.0419999999999998</v>
      </c>
      <c r="AG9">
        <v>16.477</v>
      </c>
      <c r="AH9">
        <v>17.274999999999999</v>
      </c>
      <c r="AI9">
        <v>95.686999999999998</v>
      </c>
      <c r="AJ9">
        <v>11.5</v>
      </c>
      <c r="AK9">
        <v>95.686999999999998</v>
      </c>
      <c r="AL9" s="16">
        <v>9.1809999999999992</v>
      </c>
      <c r="AM9">
        <v>12.9</v>
      </c>
      <c r="AN9" t="s">
        <v>27</v>
      </c>
      <c r="AO9" t="s">
        <v>95</v>
      </c>
      <c r="AP9">
        <v>8.8379999999999992</v>
      </c>
      <c r="AQ9">
        <v>8.8079999999999998</v>
      </c>
      <c r="AR9">
        <v>8.9269999999999996</v>
      </c>
      <c r="AS9">
        <v>15.92</v>
      </c>
      <c r="AT9">
        <v>16.667999999999999</v>
      </c>
      <c r="AU9">
        <v>86.817999999999998</v>
      </c>
      <c r="AV9">
        <v>10.5</v>
      </c>
      <c r="AW9">
        <v>86.817999999999998</v>
      </c>
      <c r="AX9">
        <v>7.4980000000000002</v>
      </c>
      <c r="AY9" s="16">
        <v>10.5</v>
      </c>
      <c r="AZ9" t="s">
        <v>27</v>
      </c>
      <c r="BA9" t="s">
        <v>9</v>
      </c>
      <c r="BB9" t="s">
        <v>9</v>
      </c>
    </row>
    <row r="10" spans="1:54" x14ac:dyDescent="0.2">
      <c r="A10" t="s">
        <v>220</v>
      </c>
      <c r="B10" t="s">
        <v>23</v>
      </c>
      <c r="C10" t="s">
        <v>213</v>
      </c>
      <c r="E10">
        <v>0</v>
      </c>
      <c r="F10">
        <v>4.4820000000000002</v>
      </c>
      <c r="G10">
        <v>4.46</v>
      </c>
      <c r="H10">
        <v>4.6280000000000001</v>
      </c>
      <c r="I10">
        <v>15.824</v>
      </c>
      <c r="J10">
        <v>16.815000000000001</v>
      </c>
      <c r="K10">
        <v>8188.6710000000003</v>
      </c>
      <c r="L10">
        <v>980.1</v>
      </c>
      <c r="M10">
        <v>8188.6710000000003</v>
      </c>
      <c r="N10" t="s">
        <v>25</v>
      </c>
      <c r="O10" t="s">
        <v>25</v>
      </c>
      <c r="P10" t="s">
        <v>26</v>
      </c>
      <c r="Q10" t="s">
        <v>6</v>
      </c>
      <c r="R10">
        <v>5.7279999999999998</v>
      </c>
      <c r="S10">
        <v>5.6970000000000001</v>
      </c>
      <c r="T10">
        <v>5.85</v>
      </c>
      <c r="U10">
        <v>15.711</v>
      </c>
      <c r="V10">
        <v>16.887</v>
      </c>
      <c r="W10">
        <v>622.68600000000004</v>
      </c>
      <c r="X10">
        <v>74.5</v>
      </c>
      <c r="Y10">
        <v>622.68600000000004</v>
      </c>
      <c r="Z10" s="16">
        <v>51.75</v>
      </c>
      <c r="AA10">
        <v>73.099999999999994</v>
      </c>
      <c r="AB10" t="s">
        <v>27</v>
      </c>
      <c r="AC10" t="s">
        <v>7</v>
      </c>
      <c r="AD10">
        <v>5.9119999999999999</v>
      </c>
      <c r="AE10">
        <v>5.8970000000000002</v>
      </c>
      <c r="AF10">
        <v>6.0419999999999998</v>
      </c>
      <c r="AG10">
        <v>16.486999999999998</v>
      </c>
      <c r="AH10">
        <v>17.353999999999999</v>
      </c>
      <c r="AI10">
        <v>106.654</v>
      </c>
      <c r="AJ10">
        <v>12.8</v>
      </c>
      <c r="AK10">
        <v>106.654</v>
      </c>
      <c r="AL10" s="16">
        <v>10.065</v>
      </c>
      <c r="AM10">
        <v>14.2</v>
      </c>
      <c r="AN10" t="s">
        <v>27</v>
      </c>
      <c r="AO10" t="s">
        <v>95</v>
      </c>
      <c r="AP10">
        <v>8.8379999999999992</v>
      </c>
      <c r="AQ10">
        <v>8.8079999999999998</v>
      </c>
      <c r="AR10">
        <v>8.9830000000000005</v>
      </c>
      <c r="AS10">
        <v>16.016999999999999</v>
      </c>
      <c r="AT10">
        <v>16.329000000000001</v>
      </c>
      <c r="AU10">
        <v>106.13500000000001</v>
      </c>
      <c r="AV10">
        <v>12.7</v>
      </c>
      <c r="AW10">
        <v>106.13500000000001</v>
      </c>
      <c r="AX10">
        <v>9.016</v>
      </c>
      <c r="AY10" s="16">
        <v>12.7</v>
      </c>
      <c r="AZ10" t="s">
        <v>27</v>
      </c>
      <c r="BA10" t="s">
        <v>9</v>
      </c>
      <c r="BB10" t="s">
        <v>9</v>
      </c>
    </row>
    <row r="11" spans="1:54" x14ac:dyDescent="0.2">
      <c r="A11" t="s">
        <v>221</v>
      </c>
      <c r="B11" t="s">
        <v>23</v>
      </c>
      <c r="C11" t="s">
        <v>213</v>
      </c>
      <c r="E11">
        <v>0</v>
      </c>
      <c r="F11">
        <v>4.4820000000000002</v>
      </c>
      <c r="G11">
        <v>4.46</v>
      </c>
      <c r="H11">
        <v>4.6269999999999998</v>
      </c>
      <c r="I11">
        <v>15.818</v>
      </c>
      <c r="J11">
        <v>16.792000000000002</v>
      </c>
      <c r="K11">
        <v>8127.3410000000003</v>
      </c>
      <c r="L11">
        <v>988</v>
      </c>
      <c r="M11">
        <v>8127.3410000000003</v>
      </c>
      <c r="N11" t="s">
        <v>25</v>
      </c>
      <c r="O11" t="s">
        <v>25</v>
      </c>
      <c r="P11" t="s">
        <v>26</v>
      </c>
      <c r="Q11" t="s">
        <v>6</v>
      </c>
      <c r="R11">
        <v>5.73</v>
      </c>
      <c r="S11">
        <v>5.6980000000000004</v>
      </c>
      <c r="T11">
        <v>5.8529999999999998</v>
      </c>
      <c r="U11">
        <v>15.72</v>
      </c>
      <c r="V11">
        <v>16.791</v>
      </c>
      <c r="W11">
        <v>586.36300000000006</v>
      </c>
      <c r="X11">
        <v>71.3</v>
      </c>
      <c r="Y11">
        <v>586.36300000000006</v>
      </c>
      <c r="Z11" s="16">
        <v>49.098999999999997</v>
      </c>
      <c r="AA11">
        <v>69.7</v>
      </c>
      <c r="AB11" t="s">
        <v>27</v>
      </c>
      <c r="AC11" t="s">
        <v>7</v>
      </c>
      <c r="AD11">
        <v>5.9119999999999999</v>
      </c>
      <c r="AE11">
        <v>5.8970000000000002</v>
      </c>
      <c r="AF11">
        <v>6.0419999999999998</v>
      </c>
      <c r="AG11">
        <v>16.466999999999999</v>
      </c>
      <c r="AH11">
        <v>17.399000000000001</v>
      </c>
      <c r="AI11">
        <v>118.117</v>
      </c>
      <c r="AJ11">
        <v>14.4</v>
      </c>
      <c r="AK11">
        <v>118.117</v>
      </c>
      <c r="AL11" s="16">
        <v>11.231</v>
      </c>
      <c r="AM11">
        <v>15.9</v>
      </c>
      <c r="AN11" t="s">
        <v>27</v>
      </c>
      <c r="AO11" t="s">
        <v>95</v>
      </c>
      <c r="AP11">
        <v>8.8369999999999997</v>
      </c>
      <c r="AQ11">
        <v>8.8079999999999998</v>
      </c>
      <c r="AR11">
        <v>8.9350000000000005</v>
      </c>
      <c r="AS11">
        <v>16.006</v>
      </c>
      <c r="AT11">
        <v>16.675999999999998</v>
      </c>
      <c r="AU11">
        <v>118.11</v>
      </c>
      <c r="AV11">
        <v>14.4</v>
      </c>
      <c r="AW11">
        <v>118.11</v>
      </c>
      <c r="AX11">
        <v>10.109</v>
      </c>
      <c r="AY11" s="16">
        <v>14.4</v>
      </c>
      <c r="AZ11" t="s">
        <v>27</v>
      </c>
      <c r="BA11" t="s">
        <v>9</v>
      </c>
      <c r="BB11" t="s">
        <v>9</v>
      </c>
    </row>
    <row r="12" spans="1:54" x14ac:dyDescent="0.2">
      <c r="A12" t="s">
        <v>222</v>
      </c>
      <c r="B12" t="s">
        <v>23</v>
      </c>
      <c r="C12" t="s">
        <v>213</v>
      </c>
      <c r="E12">
        <v>0</v>
      </c>
      <c r="F12">
        <v>4.4820000000000002</v>
      </c>
      <c r="G12">
        <v>4.46</v>
      </c>
      <c r="H12">
        <v>4.6269999999999998</v>
      </c>
      <c r="I12">
        <v>15.824</v>
      </c>
      <c r="J12">
        <v>16.800999999999998</v>
      </c>
      <c r="K12">
        <v>8177.8689999999997</v>
      </c>
      <c r="L12">
        <v>956.6</v>
      </c>
      <c r="M12">
        <v>8177.8689999999997</v>
      </c>
      <c r="N12" t="s">
        <v>25</v>
      </c>
      <c r="O12" t="s">
        <v>25</v>
      </c>
      <c r="P12" t="s">
        <v>26</v>
      </c>
      <c r="Q12" t="s">
        <v>6</v>
      </c>
      <c r="R12">
        <v>5.7279999999999998</v>
      </c>
      <c r="S12">
        <v>5.6970000000000001</v>
      </c>
      <c r="T12">
        <v>5.8570000000000002</v>
      </c>
      <c r="U12">
        <v>15.712</v>
      </c>
      <c r="V12">
        <v>16.794</v>
      </c>
      <c r="W12">
        <v>611.21799999999996</v>
      </c>
      <c r="X12">
        <v>71.5</v>
      </c>
      <c r="Y12">
        <v>611.21799999999996</v>
      </c>
      <c r="Z12" s="16">
        <v>50.863999999999997</v>
      </c>
      <c r="AA12">
        <v>69.900000000000006</v>
      </c>
      <c r="AB12" t="s">
        <v>27</v>
      </c>
      <c r="AC12" t="s">
        <v>7</v>
      </c>
      <c r="AD12">
        <v>5.9119999999999999</v>
      </c>
      <c r="AE12">
        <v>5.8970000000000002</v>
      </c>
      <c r="AF12">
        <v>6.0419999999999998</v>
      </c>
      <c r="AG12">
        <v>16.495000000000001</v>
      </c>
      <c r="AH12">
        <v>17.370999999999999</v>
      </c>
      <c r="AI12">
        <v>121.401</v>
      </c>
      <c r="AJ12">
        <v>14.2</v>
      </c>
      <c r="AK12">
        <v>121.401</v>
      </c>
      <c r="AL12" s="16">
        <v>11.472</v>
      </c>
      <c r="AM12">
        <v>15.8</v>
      </c>
      <c r="AN12" t="s">
        <v>27</v>
      </c>
      <c r="AO12" t="s">
        <v>95</v>
      </c>
      <c r="AP12">
        <v>8.8369999999999997</v>
      </c>
      <c r="AQ12">
        <v>8.8070000000000004</v>
      </c>
      <c r="AR12">
        <v>8.98</v>
      </c>
      <c r="AS12">
        <v>15.975</v>
      </c>
      <c r="AT12">
        <v>16.327000000000002</v>
      </c>
      <c r="AU12">
        <v>122.282</v>
      </c>
      <c r="AV12">
        <v>14.3</v>
      </c>
      <c r="AW12">
        <v>122.282</v>
      </c>
      <c r="AX12">
        <v>10.401</v>
      </c>
      <c r="AY12" s="16">
        <v>14.3</v>
      </c>
      <c r="AZ12" t="s">
        <v>27</v>
      </c>
      <c r="BA12" t="s">
        <v>9</v>
      </c>
      <c r="BB12" t="s">
        <v>9</v>
      </c>
    </row>
    <row r="13" spans="1:54" x14ac:dyDescent="0.2">
      <c r="A13" t="s">
        <v>223</v>
      </c>
      <c r="B13" t="s">
        <v>23</v>
      </c>
      <c r="C13" t="s">
        <v>213</v>
      </c>
      <c r="E13">
        <v>0</v>
      </c>
      <c r="F13">
        <v>4.4800000000000004</v>
      </c>
      <c r="G13">
        <v>4.4580000000000002</v>
      </c>
      <c r="H13">
        <v>4.6280000000000001</v>
      </c>
      <c r="I13">
        <v>15.827999999999999</v>
      </c>
      <c r="J13">
        <v>16.768999999999998</v>
      </c>
      <c r="K13">
        <v>8311.5939999999991</v>
      </c>
      <c r="L13">
        <v>947.4</v>
      </c>
      <c r="M13">
        <v>8311.5939999999991</v>
      </c>
      <c r="N13" t="s">
        <v>25</v>
      </c>
      <c r="O13" t="s">
        <v>25</v>
      </c>
      <c r="P13" t="s">
        <v>26</v>
      </c>
      <c r="Q13" t="s">
        <v>6</v>
      </c>
      <c r="R13">
        <v>5.73</v>
      </c>
      <c r="S13">
        <v>5.6980000000000004</v>
      </c>
      <c r="T13">
        <v>5.8529999999999998</v>
      </c>
      <c r="U13">
        <v>15.696</v>
      </c>
      <c r="V13">
        <v>16.8</v>
      </c>
      <c r="W13">
        <v>596.59199999999998</v>
      </c>
      <c r="X13">
        <v>68</v>
      </c>
      <c r="Y13">
        <v>596.59199999999998</v>
      </c>
      <c r="Z13" s="16">
        <v>48.847999999999999</v>
      </c>
      <c r="AA13">
        <v>66.3</v>
      </c>
      <c r="AB13" t="s">
        <v>27</v>
      </c>
      <c r="AC13" t="s">
        <v>7</v>
      </c>
      <c r="AD13">
        <v>5.91</v>
      </c>
      <c r="AE13">
        <v>5.8949999999999996</v>
      </c>
      <c r="AF13">
        <v>6.0419999999999998</v>
      </c>
      <c r="AG13">
        <v>16.484999999999999</v>
      </c>
      <c r="AH13">
        <v>17.446999999999999</v>
      </c>
      <c r="AI13">
        <v>147.791</v>
      </c>
      <c r="AJ13">
        <v>16.8</v>
      </c>
      <c r="AK13">
        <v>147.791</v>
      </c>
      <c r="AL13" s="16">
        <v>13.741</v>
      </c>
      <c r="AM13">
        <v>18.600000000000001</v>
      </c>
      <c r="AN13" t="s">
        <v>27</v>
      </c>
      <c r="AO13" t="s">
        <v>95</v>
      </c>
      <c r="AP13">
        <v>8.8379999999999992</v>
      </c>
      <c r="AQ13">
        <v>8.8079999999999998</v>
      </c>
      <c r="AR13">
        <v>8.9380000000000006</v>
      </c>
      <c r="AS13">
        <v>15.989000000000001</v>
      </c>
      <c r="AT13">
        <v>16.663</v>
      </c>
      <c r="AU13">
        <v>132.941</v>
      </c>
      <c r="AV13">
        <v>15.2</v>
      </c>
      <c r="AW13">
        <v>132.941</v>
      </c>
      <c r="AX13">
        <v>11.125999999999999</v>
      </c>
      <c r="AY13" s="16">
        <v>15.1</v>
      </c>
      <c r="AZ13" t="s">
        <v>27</v>
      </c>
      <c r="BA13" t="s">
        <v>9</v>
      </c>
      <c r="BB13" t="s">
        <v>9</v>
      </c>
    </row>
    <row r="14" spans="1:54" x14ac:dyDescent="0.2">
      <c r="A14" t="s">
        <v>224</v>
      </c>
      <c r="B14" t="s">
        <v>23</v>
      </c>
      <c r="C14" t="s">
        <v>213</v>
      </c>
      <c r="E14">
        <v>0</v>
      </c>
      <c r="F14">
        <v>4.4800000000000004</v>
      </c>
      <c r="G14">
        <v>4.46</v>
      </c>
      <c r="H14">
        <v>4.6269999999999998</v>
      </c>
      <c r="I14">
        <v>15.885999999999999</v>
      </c>
      <c r="J14">
        <v>16.843</v>
      </c>
      <c r="K14">
        <v>8212.6170000000002</v>
      </c>
      <c r="L14">
        <v>956.3</v>
      </c>
      <c r="M14">
        <v>8212.6170000000002</v>
      </c>
      <c r="N14" t="s">
        <v>25</v>
      </c>
      <c r="O14" t="s">
        <v>25</v>
      </c>
      <c r="P14" t="s">
        <v>26</v>
      </c>
      <c r="Q14" t="s">
        <v>6</v>
      </c>
      <c r="R14">
        <v>5.7279999999999998</v>
      </c>
      <c r="S14">
        <v>5.6970000000000001</v>
      </c>
      <c r="T14">
        <v>5.8520000000000003</v>
      </c>
      <c r="U14">
        <v>15.724</v>
      </c>
      <c r="V14">
        <v>16.850000000000001</v>
      </c>
      <c r="W14">
        <v>607.45000000000005</v>
      </c>
      <c r="X14">
        <v>70.7</v>
      </c>
      <c r="Y14">
        <v>607.45000000000005</v>
      </c>
      <c r="Z14" s="16">
        <v>50.335999999999999</v>
      </c>
      <c r="AA14">
        <v>69.099999999999994</v>
      </c>
      <c r="AB14" t="s">
        <v>27</v>
      </c>
      <c r="AC14" t="s">
        <v>7</v>
      </c>
      <c r="AD14">
        <v>5.91</v>
      </c>
      <c r="AE14">
        <v>5.8949999999999996</v>
      </c>
      <c r="AF14">
        <v>6.04</v>
      </c>
      <c r="AG14">
        <v>16.501000000000001</v>
      </c>
      <c r="AH14">
        <v>17.431999999999999</v>
      </c>
      <c r="AI14">
        <v>127.706</v>
      </c>
      <c r="AJ14">
        <v>14.9</v>
      </c>
      <c r="AK14">
        <v>127.706</v>
      </c>
      <c r="AL14" s="16">
        <v>12.016</v>
      </c>
      <c r="AM14">
        <v>16.5</v>
      </c>
      <c r="AN14" t="s">
        <v>27</v>
      </c>
      <c r="AO14" t="s">
        <v>95</v>
      </c>
      <c r="AP14">
        <v>8.8369999999999997</v>
      </c>
      <c r="AQ14">
        <v>8.8070000000000004</v>
      </c>
      <c r="AR14">
        <v>8.9819999999999993</v>
      </c>
      <c r="AS14">
        <v>15.984999999999999</v>
      </c>
      <c r="AT14">
        <v>16.335999999999999</v>
      </c>
      <c r="AU14">
        <v>123.66200000000001</v>
      </c>
      <c r="AV14">
        <v>14.4</v>
      </c>
      <c r="AW14">
        <v>123.66200000000001</v>
      </c>
      <c r="AX14">
        <v>10.474</v>
      </c>
      <c r="AY14" s="16">
        <v>14.4</v>
      </c>
      <c r="AZ14" t="s">
        <v>27</v>
      </c>
      <c r="BA14" t="s">
        <v>9</v>
      </c>
      <c r="BB14" t="s">
        <v>9</v>
      </c>
    </row>
    <row r="15" spans="1:54" x14ac:dyDescent="0.2">
      <c r="A15" t="s">
        <v>225</v>
      </c>
      <c r="B15" t="s">
        <v>23</v>
      </c>
      <c r="C15" t="s">
        <v>213</v>
      </c>
      <c r="E15">
        <v>0</v>
      </c>
      <c r="F15">
        <v>4.4850000000000003</v>
      </c>
      <c r="G15">
        <v>4.4619999999999997</v>
      </c>
      <c r="H15">
        <v>4.6280000000000001</v>
      </c>
      <c r="I15">
        <v>15.869</v>
      </c>
      <c r="J15">
        <v>16.812000000000001</v>
      </c>
      <c r="K15">
        <v>7738.6790000000001</v>
      </c>
      <c r="L15">
        <v>918.1</v>
      </c>
      <c r="M15">
        <v>7738.6790000000001</v>
      </c>
      <c r="N15" t="s">
        <v>25</v>
      </c>
      <c r="O15" t="s">
        <v>25</v>
      </c>
      <c r="P15" t="s">
        <v>26</v>
      </c>
      <c r="Q15" t="s">
        <v>6</v>
      </c>
      <c r="R15">
        <v>5.7229999999999999</v>
      </c>
      <c r="S15">
        <v>5.6950000000000003</v>
      </c>
      <c r="T15">
        <v>5.8730000000000002</v>
      </c>
      <c r="U15">
        <v>15.765000000000001</v>
      </c>
      <c r="V15">
        <v>16.876999999999999</v>
      </c>
      <c r="W15">
        <v>842.87400000000002</v>
      </c>
      <c r="X15">
        <v>100</v>
      </c>
      <c r="Y15">
        <v>842.87400000000002</v>
      </c>
      <c r="Z15" s="16">
        <v>74.122</v>
      </c>
      <c r="AA15">
        <v>100</v>
      </c>
      <c r="AB15" t="s">
        <v>27</v>
      </c>
      <c r="AC15" t="s">
        <v>7</v>
      </c>
    </row>
    <row r="16" spans="1:54" x14ac:dyDescent="0.2">
      <c r="A16" t="s">
        <v>226</v>
      </c>
      <c r="B16" t="s">
        <v>23</v>
      </c>
      <c r="C16" t="s">
        <v>213</v>
      </c>
      <c r="E16">
        <v>0</v>
      </c>
      <c r="F16">
        <v>4.4829999999999997</v>
      </c>
      <c r="G16">
        <v>4.46</v>
      </c>
      <c r="H16">
        <v>4.657</v>
      </c>
      <c r="I16">
        <v>15.906000000000001</v>
      </c>
      <c r="J16">
        <v>16.559999999999999</v>
      </c>
      <c r="K16">
        <v>7754.3230000000003</v>
      </c>
      <c r="L16">
        <v>961.7</v>
      </c>
      <c r="M16">
        <v>7754.3230000000003</v>
      </c>
      <c r="N16" t="s">
        <v>25</v>
      </c>
      <c r="O16" t="s">
        <v>25</v>
      </c>
      <c r="P16" t="s">
        <v>26</v>
      </c>
      <c r="Q16" t="s">
        <v>6</v>
      </c>
      <c r="R16">
        <v>5.7249999999999996</v>
      </c>
      <c r="S16">
        <v>5.6929999999999996</v>
      </c>
      <c r="T16">
        <v>5.8680000000000003</v>
      </c>
      <c r="U16">
        <v>15.795</v>
      </c>
      <c r="V16">
        <v>16.962</v>
      </c>
      <c r="W16">
        <v>806.32899999999995</v>
      </c>
      <c r="X16">
        <v>100</v>
      </c>
      <c r="Y16">
        <v>806.32899999999995</v>
      </c>
      <c r="Z16" s="16">
        <v>70.765000000000001</v>
      </c>
      <c r="AA16">
        <v>100</v>
      </c>
      <c r="AB16" t="s">
        <v>27</v>
      </c>
      <c r="AC16" t="s">
        <v>7</v>
      </c>
    </row>
    <row r="20" spans="17:21" x14ac:dyDescent="0.2">
      <c r="Q20" s="16" t="s">
        <v>205</v>
      </c>
      <c r="R20" s="16" t="s">
        <v>206</v>
      </c>
      <c r="S20" s="16" t="s">
        <v>227</v>
      </c>
      <c r="T20" s="16" t="s">
        <v>207</v>
      </c>
    </row>
    <row r="21" spans="17:21" x14ac:dyDescent="0.2">
      <c r="Q21" s="16" t="s">
        <v>18</v>
      </c>
      <c r="R21" s="16" t="s">
        <v>18</v>
      </c>
      <c r="S21" s="16" t="s">
        <v>18</v>
      </c>
      <c r="T21" s="16" t="s">
        <v>18</v>
      </c>
      <c r="U21" s="16" t="s">
        <v>228</v>
      </c>
    </row>
    <row r="22" spans="17:21" x14ac:dyDescent="0.2">
      <c r="Q22">
        <f>Z3</f>
        <v>63.067</v>
      </c>
      <c r="R22">
        <f>AL3</f>
        <v>3.1579999999999999</v>
      </c>
      <c r="S22">
        <f>AY3</f>
        <v>5.6</v>
      </c>
      <c r="T22">
        <f>Q22+R22+S22</f>
        <v>71.824999999999989</v>
      </c>
      <c r="U22" s="3">
        <f>T22/100</f>
        <v>0.71824999999999983</v>
      </c>
    </row>
    <row r="23" spans="17:21" x14ac:dyDescent="0.2">
      <c r="Q23">
        <f t="shared" ref="Q23:Q35" si="0">Z4</f>
        <v>63.2</v>
      </c>
      <c r="R23">
        <f t="shared" ref="R23:R35" si="1">AL4</f>
        <v>1.7110000000000001</v>
      </c>
      <c r="S23">
        <f t="shared" ref="S23:S35" si="2">AY4</f>
        <v>3</v>
      </c>
      <c r="T23">
        <f t="shared" ref="T23:T35" si="3">Q23+R23+S23</f>
        <v>67.911000000000001</v>
      </c>
      <c r="U23" s="3">
        <f t="shared" ref="U23:U35" si="4">T23/100</f>
        <v>0.67910999999999999</v>
      </c>
    </row>
    <row r="24" spans="17:21" x14ac:dyDescent="0.2">
      <c r="Q24">
        <f t="shared" si="0"/>
        <v>57.9</v>
      </c>
      <c r="R24">
        <f t="shared" si="1"/>
        <v>6.3979999999999997</v>
      </c>
      <c r="S24">
        <f t="shared" si="2"/>
        <v>8.6</v>
      </c>
      <c r="T24">
        <f t="shared" si="3"/>
        <v>72.897999999999996</v>
      </c>
      <c r="U24" s="3">
        <f t="shared" si="4"/>
        <v>0.72897999999999996</v>
      </c>
    </row>
    <row r="25" spans="17:21" x14ac:dyDescent="0.2">
      <c r="Q25">
        <f t="shared" si="0"/>
        <v>55.485999999999997</v>
      </c>
      <c r="R25">
        <f t="shared" si="1"/>
        <v>6.968</v>
      </c>
      <c r="S25">
        <f t="shared" si="2"/>
        <v>10.199999999999999</v>
      </c>
      <c r="T25">
        <f t="shared" si="3"/>
        <v>72.653999999999996</v>
      </c>
      <c r="U25" s="3">
        <f t="shared" si="4"/>
        <v>0.72653999999999996</v>
      </c>
    </row>
    <row r="26" spans="17:21" x14ac:dyDescent="0.2">
      <c r="Q26">
        <f t="shared" si="0"/>
        <v>54.597999999999999</v>
      </c>
      <c r="R26">
        <f t="shared" si="1"/>
        <v>9.0809999999999995</v>
      </c>
      <c r="S26">
        <f t="shared" si="2"/>
        <v>12</v>
      </c>
      <c r="T26">
        <f t="shared" si="3"/>
        <v>75.679000000000002</v>
      </c>
      <c r="U26" s="3">
        <f t="shared" si="4"/>
        <v>0.75679000000000007</v>
      </c>
    </row>
    <row r="27" spans="17:21" x14ac:dyDescent="0.2">
      <c r="Q27">
        <f t="shared" si="0"/>
        <v>51.075000000000003</v>
      </c>
      <c r="R27">
        <f t="shared" si="1"/>
        <v>8.9250000000000007</v>
      </c>
      <c r="S27">
        <f t="shared" si="2"/>
        <v>12.3</v>
      </c>
      <c r="T27">
        <f t="shared" si="3"/>
        <v>72.3</v>
      </c>
      <c r="U27" s="3">
        <f t="shared" si="4"/>
        <v>0.72299999999999998</v>
      </c>
    </row>
    <row r="28" spans="17:21" x14ac:dyDescent="0.2">
      <c r="Q28">
        <f t="shared" si="0"/>
        <v>54.662999999999997</v>
      </c>
      <c r="R28">
        <f t="shared" si="1"/>
        <v>9.1809999999999992</v>
      </c>
      <c r="S28">
        <f t="shared" si="2"/>
        <v>10.5</v>
      </c>
      <c r="T28">
        <f t="shared" si="3"/>
        <v>74.343999999999994</v>
      </c>
      <c r="U28" s="3">
        <f t="shared" si="4"/>
        <v>0.74343999999999999</v>
      </c>
    </row>
    <row r="29" spans="17:21" x14ac:dyDescent="0.2">
      <c r="Q29">
        <f t="shared" si="0"/>
        <v>51.75</v>
      </c>
      <c r="R29">
        <f t="shared" si="1"/>
        <v>10.065</v>
      </c>
      <c r="S29">
        <f t="shared" si="2"/>
        <v>12.7</v>
      </c>
      <c r="T29">
        <f t="shared" si="3"/>
        <v>74.515000000000001</v>
      </c>
      <c r="U29" s="3">
        <f t="shared" si="4"/>
        <v>0.74514999999999998</v>
      </c>
    </row>
    <row r="30" spans="17:21" x14ac:dyDescent="0.2">
      <c r="Q30">
        <f t="shared" si="0"/>
        <v>49.098999999999997</v>
      </c>
      <c r="R30">
        <f t="shared" si="1"/>
        <v>11.231</v>
      </c>
      <c r="S30">
        <f t="shared" si="2"/>
        <v>14.4</v>
      </c>
      <c r="T30">
        <f t="shared" si="3"/>
        <v>74.73</v>
      </c>
      <c r="U30" s="3">
        <f t="shared" si="4"/>
        <v>0.74730000000000008</v>
      </c>
    </row>
    <row r="31" spans="17:21" x14ac:dyDescent="0.2">
      <c r="Q31">
        <f t="shared" si="0"/>
        <v>50.863999999999997</v>
      </c>
      <c r="R31">
        <f t="shared" si="1"/>
        <v>11.472</v>
      </c>
      <c r="S31">
        <f t="shared" si="2"/>
        <v>14.3</v>
      </c>
      <c r="T31">
        <f t="shared" si="3"/>
        <v>76.635999999999996</v>
      </c>
      <c r="U31" s="3">
        <f t="shared" si="4"/>
        <v>0.76635999999999993</v>
      </c>
    </row>
    <row r="32" spans="17:21" x14ac:dyDescent="0.2">
      <c r="Q32">
        <f t="shared" si="0"/>
        <v>48.847999999999999</v>
      </c>
      <c r="R32">
        <f t="shared" si="1"/>
        <v>13.741</v>
      </c>
      <c r="S32">
        <f t="shared" si="2"/>
        <v>15.1</v>
      </c>
      <c r="T32">
        <f t="shared" si="3"/>
        <v>77.688999999999993</v>
      </c>
      <c r="U32" s="3">
        <f t="shared" si="4"/>
        <v>0.77688999999999997</v>
      </c>
    </row>
    <row r="33" spans="17:27" x14ac:dyDescent="0.2">
      <c r="Q33">
        <f t="shared" si="0"/>
        <v>50.335999999999999</v>
      </c>
      <c r="R33">
        <f t="shared" si="1"/>
        <v>12.016</v>
      </c>
      <c r="S33">
        <f t="shared" si="2"/>
        <v>14.4</v>
      </c>
      <c r="T33">
        <f t="shared" si="3"/>
        <v>76.751999999999995</v>
      </c>
      <c r="U33" s="3">
        <f t="shared" si="4"/>
        <v>0.76751999999999998</v>
      </c>
    </row>
    <row r="34" spans="17:27" x14ac:dyDescent="0.2">
      <c r="Q34">
        <f t="shared" si="0"/>
        <v>74.122</v>
      </c>
      <c r="R34">
        <f t="shared" si="1"/>
        <v>0</v>
      </c>
      <c r="S34">
        <f t="shared" si="2"/>
        <v>0</v>
      </c>
      <c r="T34">
        <f t="shared" si="3"/>
        <v>74.122</v>
      </c>
      <c r="U34" s="3">
        <f t="shared" si="4"/>
        <v>0.74121999999999999</v>
      </c>
    </row>
    <row r="35" spans="17:27" x14ac:dyDescent="0.2">
      <c r="Q35">
        <f t="shared" si="0"/>
        <v>70.765000000000001</v>
      </c>
      <c r="R35">
        <f t="shared" si="1"/>
        <v>0</v>
      </c>
      <c r="S35">
        <f t="shared" si="2"/>
        <v>0</v>
      </c>
      <c r="T35">
        <f t="shared" si="3"/>
        <v>70.765000000000001</v>
      </c>
      <c r="U35" s="3">
        <f t="shared" si="4"/>
        <v>0.70765</v>
      </c>
    </row>
    <row r="39" spans="17:27" x14ac:dyDescent="0.2">
      <c r="Q39" s="17" t="s">
        <v>229</v>
      </c>
      <c r="R39" s="17" t="s">
        <v>230</v>
      </c>
      <c r="S39" s="17" t="s">
        <v>231</v>
      </c>
      <c r="W39" s="17" t="s">
        <v>229</v>
      </c>
      <c r="X39" s="17" t="s">
        <v>232</v>
      </c>
    </row>
    <row r="40" spans="17:27" x14ac:dyDescent="0.2">
      <c r="Q40" s="16" t="s">
        <v>206</v>
      </c>
      <c r="R40" s="16" t="s">
        <v>206</v>
      </c>
      <c r="S40" s="16" t="s">
        <v>227</v>
      </c>
      <c r="T40" s="16" t="s">
        <v>1</v>
      </c>
      <c r="W40" s="16" t="s">
        <v>205</v>
      </c>
      <c r="X40" s="16" t="s">
        <v>205</v>
      </c>
      <c r="Y40" t="s">
        <v>205</v>
      </c>
      <c r="Z40" t="s">
        <v>206</v>
      </c>
    </row>
    <row r="41" spans="17:27" x14ac:dyDescent="0.2">
      <c r="Q41" s="16" t="s">
        <v>18</v>
      </c>
      <c r="R41" s="16" t="s">
        <v>18</v>
      </c>
      <c r="S41" s="16" t="s">
        <v>18</v>
      </c>
      <c r="T41" s="16" t="s">
        <v>18</v>
      </c>
      <c r="U41" s="16" t="s">
        <v>43</v>
      </c>
      <c r="W41" s="16" t="s">
        <v>18</v>
      </c>
      <c r="X41" s="16" t="s">
        <v>18</v>
      </c>
      <c r="Y41" t="s">
        <v>233</v>
      </c>
      <c r="Z41" t="s">
        <v>233</v>
      </c>
      <c r="AA41" t="s">
        <v>234</v>
      </c>
    </row>
    <row r="42" spans="17:27" x14ac:dyDescent="0.2">
      <c r="Q42" s="16">
        <v>6.6749999999999998</v>
      </c>
      <c r="R42" s="13">
        <f>R22</f>
        <v>3.1579999999999999</v>
      </c>
      <c r="S42" s="13">
        <f>S22</f>
        <v>5.6</v>
      </c>
      <c r="T42" s="18">
        <f>(S42+R42)/Q42</f>
        <v>1.3120599250936329</v>
      </c>
      <c r="U42" s="18">
        <f>(S42/Q42)*100</f>
        <v>83.895131086142314</v>
      </c>
      <c r="W42" s="16">
        <v>89.489000000000004</v>
      </c>
      <c r="X42">
        <f>Q22</f>
        <v>63.067</v>
      </c>
      <c r="Y42" s="3">
        <f>(W42-X42)/W42</f>
        <v>0.29525416531640764</v>
      </c>
      <c r="Z42" s="3">
        <f>(Q42-R42)/Q42</f>
        <v>0.52689138576779027</v>
      </c>
      <c r="AA42" s="3">
        <f>Z42-U42</f>
        <v>-83.368239700374517</v>
      </c>
    </row>
    <row r="43" spans="17:27" x14ac:dyDescent="0.2">
      <c r="Q43" s="16">
        <v>6.7149999999999999</v>
      </c>
      <c r="R43">
        <f t="shared" ref="R43:S55" si="5">R23</f>
        <v>1.7110000000000001</v>
      </c>
      <c r="S43">
        <f t="shared" si="5"/>
        <v>3</v>
      </c>
      <c r="T43" s="3">
        <f t="shared" ref="T43:T54" si="6">(S43+R43)/Q43</f>
        <v>0.7015636634400596</v>
      </c>
      <c r="U43" s="3">
        <f t="shared" ref="U43:U54" si="7">(S43/Q43)*100</f>
        <v>44.676098287416231</v>
      </c>
      <c r="W43" s="16">
        <v>93.298000000000002</v>
      </c>
      <c r="X43">
        <f t="shared" ref="X43:X55" si="8">Q23</f>
        <v>63.2</v>
      </c>
      <c r="Y43" s="3">
        <f>(W43-X43)/W43</f>
        <v>0.32260069883598791</v>
      </c>
      <c r="Z43" s="3">
        <f t="shared" ref="Z43:Z55" si="9">(Q43-R43)/Q43</f>
        <v>0.74519731943410272</v>
      </c>
      <c r="AA43" s="3">
        <f t="shared" ref="AA43:AA54" si="10">Z43-U43</f>
        <v>-43.930900967982126</v>
      </c>
    </row>
    <row r="44" spans="17:27" x14ac:dyDescent="0.2">
      <c r="Q44" s="16">
        <v>18.292999999999999</v>
      </c>
      <c r="R44">
        <f t="shared" si="5"/>
        <v>6.3979999999999997</v>
      </c>
      <c r="S44">
        <f t="shared" si="5"/>
        <v>8.6</v>
      </c>
      <c r="T44" s="3">
        <f t="shared" si="6"/>
        <v>0.81987645547477173</v>
      </c>
      <c r="U44" s="3">
        <f t="shared" si="7"/>
        <v>47.012518449680208</v>
      </c>
      <c r="W44" s="16">
        <v>79.998999999999995</v>
      </c>
      <c r="X44">
        <f t="shared" si="8"/>
        <v>57.9</v>
      </c>
      <c r="Y44" s="3">
        <f t="shared" ref="Y44:Y55" si="11">(W44-X44)/W44</f>
        <v>0.27624095301191265</v>
      </c>
      <c r="Z44" s="3">
        <f t="shared" si="9"/>
        <v>0.65024872902203024</v>
      </c>
      <c r="AA44" s="3">
        <f t="shared" si="10"/>
        <v>-46.362269720658176</v>
      </c>
    </row>
    <row r="45" spans="17:27" x14ac:dyDescent="0.2">
      <c r="Q45" s="16">
        <v>19.544</v>
      </c>
      <c r="R45">
        <f t="shared" si="5"/>
        <v>6.968</v>
      </c>
      <c r="S45">
        <f t="shared" si="5"/>
        <v>10.199999999999999</v>
      </c>
      <c r="T45" s="3">
        <f t="shared" si="6"/>
        <v>0.87842816209578378</v>
      </c>
      <c r="U45" s="3">
        <f t="shared" si="7"/>
        <v>52.189930413426111</v>
      </c>
      <c r="W45" s="16">
        <v>79.686000000000007</v>
      </c>
      <c r="X45">
        <f t="shared" si="8"/>
        <v>55.485999999999997</v>
      </c>
      <c r="Y45" s="3">
        <f t="shared" si="11"/>
        <v>0.30369199106492994</v>
      </c>
      <c r="Z45" s="3">
        <f t="shared" si="9"/>
        <v>0.64347114203847733</v>
      </c>
      <c r="AA45" s="3">
        <f t="shared" si="10"/>
        <v>-51.546459271387633</v>
      </c>
    </row>
    <row r="46" spans="17:27" x14ac:dyDescent="0.2">
      <c r="Q46" s="16">
        <v>23.032</v>
      </c>
      <c r="R46">
        <f t="shared" si="5"/>
        <v>9.0809999999999995</v>
      </c>
      <c r="S46">
        <f t="shared" si="5"/>
        <v>12</v>
      </c>
      <c r="T46" s="3">
        <f t="shared" si="6"/>
        <v>0.91529176797499134</v>
      </c>
      <c r="U46" s="3">
        <f t="shared" si="7"/>
        <v>52.101424105592223</v>
      </c>
      <c r="W46" s="16">
        <v>76.304000000000002</v>
      </c>
      <c r="X46">
        <f t="shared" si="8"/>
        <v>54.597999999999999</v>
      </c>
      <c r="Y46" s="3">
        <f t="shared" si="11"/>
        <v>0.28446739358356055</v>
      </c>
      <c r="Z46" s="3">
        <f t="shared" si="9"/>
        <v>0.60572247308093086</v>
      </c>
      <c r="AA46" s="3">
        <f t="shared" si="10"/>
        <v>-51.495701632511292</v>
      </c>
    </row>
    <row r="47" spans="17:27" x14ac:dyDescent="0.2">
      <c r="Q47" s="16">
        <v>24.337</v>
      </c>
      <c r="R47">
        <f t="shared" si="5"/>
        <v>8.9250000000000007</v>
      </c>
      <c r="S47">
        <f t="shared" si="5"/>
        <v>12.3</v>
      </c>
      <c r="T47" s="3">
        <f t="shared" si="6"/>
        <v>0.87212885729547607</v>
      </c>
      <c r="U47" s="3">
        <f t="shared" si="7"/>
        <v>50.540329539384473</v>
      </c>
      <c r="W47" s="16">
        <v>76.537000000000006</v>
      </c>
      <c r="X47">
        <f t="shared" si="8"/>
        <v>51.075000000000003</v>
      </c>
      <c r="Y47" s="3">
        <f t="shared" si="11"/>
        <v>0.33267569933496222</v>
      </c>
      <c r="Z47" s="3">
        <f t="shared" si="9"/>
        <v>0.6332744380983687</v>
      </c>
      <c r="AA47" s="3">
        <f t="shared" si="10"/>
        <v>-49.907055101286105</v>
      </c>
    </row>
    <row r="48" spans="17:27" x14ac:dyDescent="0.2">
      <c r="Q48" s="16">
        <v>22.901</v>
      </c>
      <c r="R48">
        <f t="shared" si="5"/>
        <v>9.1809999999999992</v>
      </c>
      <c r="S48">
        <f t="shared" si="5"/>
        <v>10.5</v>
      </c>
      <c r="T48" s="3">
        <f t="shared" si="6"/>
        <v>0.85939478625387522</v>
      </c>
      <c r="U48" s="3">
        <f t="shared" si="7"/>
        <v>45.849526221562378</v>
      </c>
      <c r="W48" s="16">
        <v>77.188000000000002</v>
      </c>
      <c r="X48">
        <f t="shared" si="8"/>
        <v>54.662999999999997</v>
      </c>
      <c r="Y48" s="3">
        <f t="shared" si="11"/>
        <v>0.29181997201637566</v>
      </c>
      <c r="Z48" s="3">
        <f t="shared" si="9"/>
        <v>0.59910047596174842</v>
      </c>
      <c r="AA48" s="3">
        <f t="shared" si="10"/>
        <v>-45.25042574560063</v>
      </c>
    </row>
    <row r="49" spans="17:27" x14ac:dyDescent="0.2">
      <c r="Q49" s="16">
        <v>24.885000000000002</v>
      </c>
      <c r="R49">
        <f t="shared" si="5"/>
        <v>10.065</v>
      </c>
      <c r="S49">
        <f t="shared" si="5"/>
        <v>12.7</v>
      </c>
      <c r="T49" s="3">
        <f t="shared" si="6"/>
        <v>0.91480811733976286</v>
      </c>
      <c r="U49" s="3">
        <f t="shared" si="7"/>
        <v>51.034759895519386</v>
      </c>
      <c r="W49" s="16">
        <v>73.185000000000002</v>
      </c>
      <c r="X49">
        <f t="shared" si="8"/>
        <v>51.75</v>
      </c>
      <c r="Y49" s="3">
        <f t="shared" si="11"/>
        <v>0.29288788686206191</v>
      </c>
      <c r="Z49" s="3">
        <f t="shared" si="9"/>
        <v>0.59553948161543102</v>
      </c>
      <c r="AA49" s="3">
        <f t="shared" si="10"/>
        <v>-50.439220413903953</v>
      </c>
    </row>
    <row r="50" spans="17:27" x14ac:dyDescent="0.2">
      <c r="Q50" s="16">
        <v>28.193999999999999</v>
      </c>
      <c r="R50">
        <f t="shared" si="5"/>
        <v>11.231</v>
      </c>
      <c r="S50">
        <f t="shared" si="5"/>
        <v>14.4</v>
      </c>
      <c r="T50" s="3">
        <f t="shared" si="6"/>
        <v>0.90909413350358237</v>
      </c>
      <c r="U50" s="3">
        <f>(S50/Q50)*100</f>
        <v>51.074696743988092</v>
      </c>
      <c r="W50" s="16">
        <v>71.034999999999997</v>
      </c>
      <c r="X50">
        <f t="shared" si="8"/>
        <v>49.098999999999997</v>
      </c>
      <c r="Y50" s="3">
        <f t="shared" si="11"/>
        <v>0.3088055184064194</v>
      </c>
      <c r="Z50" s="3">
        <f t="shared" si="9"/>
        <v>0.60165283393629854</v>
      </c>
      <c r="AA50" s="3">
        <f t="shared" si="10"/>
        <v>-50.473043910051793</v>
      </c>
    </row>
    <row r="51" spans="17:27" x14ac:dyDescent="0.2">
      <c r="Q51" s="16">
        <v>28.318000000000001</v>
      </c>
      <c r="R51">
        <f t="shared" si="5"/>
        <v>11.472</v>
      </c>
      <c r="S51">
        <f t="shared" si="5"/>
        <v>14.3</v>
      </c>
      <c r="T51" s="3">
        <f t="shared" si="6"/>
        <v>0.91009252065823842</v>
      </c>
      <c r="U51" s="3">
        <f t="shared" si="7"/>
        <v>50.497916519528218</v>
      </c>
      <c r="W51" s="16">
        <v>72.072999999999993</v>
      </c>
      <c r="X51">
        <f t="shared" si="8"/>
        <v>50.863999999999997</v>
      </c>
      <c r="Y51" s="3">
        <f t="shared" si="11"/>
        <v>0.29427108625976439</v>
      </c>
      <c r="Z51" s="3">
        <f t="shared" si="9"/>
        <v>0.59488664453704365</v>
      </c>
      <c r="AA51" s="3">
        <f t="shared" si="10"/>
        <v>-49.903029874991176</v>
      </c>
    </row>
    <row r="52" spans="17:27" x14ac:dyDescent="0.2">
      <c r="Q52" s="16">
        <v>28.213000000000001</v>
      </c>
      <c r="R52">
        <f t="shared" si="5"/>
        <v>13.741</v>
      </c>
      <c r="S52">
        <f t="shared" si="5"/>
        <v>15.1</v>
      </c>
      <c r="T52" s="3">
        <f t="shared" si="6"/>
        <v>1.0222592421933152</v>
      </c>
      <c r="U52" s="3">
        <f t="shared" si="7"/>
        <v>53.521426292843721</v>
      </c>
      <c r="W52" s="16">
        <v>67.921000000000006</v>
      </c>
      <c r="X52">
        <f t="shared" si="8"/>
        <v>48.847999999999999</v>
      </c>
      <c r="Y52" s="3">
        <f t="shared" si="11"/>
        <v>0.28081153104341816</v>
      </c>
      <c r="Z52" s="3">
        <f t="shared" si="9"/>
        <v>0.51295502073512211</v>
      </c>
      <c r="AA52" s="3">
        <f t="shared" si="10"/>
        <v>-53.008471272108601</v>
      </c>
    </row>
    <row r="53" spans="17:27" x14ac:dyDescent="0.2">
      <c r="Q53" s="16">
        <v>29.125</v>
      </c>
      <c r="R53">
        <f t="shared" si="5"/>
        <v>12.016</v>
      </c>
      <c r="S53">
        <f t="shared" si="5"/>
        <v>14.4</v>
      </c>
      <c r="T53" s="3">
        <f t="shared" si="6"/>
        <v>0.90698712446351937</v>
      </c>
      <c r="U53" s="3">
        <f t="shared" si="7"/>
        <v>49.442060085836907</v>
      </c>
      <c r="W53" s="16">
        <v>73.293999999999997</v>
      </c>
      <c r="X53">
        <f t="shared" si="8"/>
        <v>50.335999999999999</v>
      </c>
      <c r="Y53" s="3">
        <f t="shared" si="11"/>
        <v>0.31323164242639234</v>
      </c>
      <c r="Z53" s="3">
        <f t="shared" si="9"/>
        <v>0.58743347639484988</v>
      </c>
      <c r="AA53" s="3">
        <f t="shared" si="10"/>
        <v>-48.854626609442057</v>
      </c>
    </row>
    <row r="54" spans="17:27" x14ac:dyDescent="0.2">
      <c r="Q54" s="16">
        <v>2.6080000000000001</v>
      </c>
      <c r="R54">
        <f t="shared" si="5"/>
        <v>0</v>
      </c>
      <c r="S54">
        <f t="shared" si="5"/>
        <v>0</v>
      </c>
      <c r="T54" s="3">
        <f t="shared" si="6"/>
        <v>0</v>
      </c>
      <c r="U54" s="3">
        <f t="shared" si="7"/>
        <v>0</v>
      </c>
      <c r="W54" s="16">
        <v>107.154</v>
      </c>
      <c r="X54">
        <f t="shared" si="8"/>
        <v>74.122</v>
      </c>
      <c r="Y54" s="3">
        <f t="shared" si="11"/>
        <v>0.30826660693954494</v>
      </c>
      <c r="Z54" s="3">
        <f t="shared" si="9"/>
        <v>1</v>
      </c>
      <c r="AA54" s="3">
        <f t="shared" si="10"/>
        <v>1</v>
      </c>
    </row>
    <row r="55" spans="17:27" x14ac:dyDescent="0.2">
      <c r="Q55" s="16">
        <v>0</v>
      </c>
      <c r="R55">
        <f t="shared" si="5"/>
        <v>0</v>
      </c>
      <c r="S55">
        <f t="shared" si="5"/>
        <v>0</v>
      </c>
      <c r="T55" s="3" t="e">
        <f>(S55+R55)/Q55</f>
        <v>#DIV/0!</v>
      </c>
      <c r="U55" s="3" t="e">
        <f t="shared" ref="U55" si="12">S55/Q55</f>
        <v>#DIV/0!</v>
      </c>
      <c r="W55" s="16">
        <v>105.75700000000001</v>
      </c>
      <c r="X55">
        <f t="shared" si="8"/>
        <v>70.765000000000001</v>
      </c>
      <c r="Y55" s="3">
        <f t="shared" si="11"/>
        <v>0.33087171534744747</v>
      </c>
      <c r="Z55" s="3" t="e">
        <f t="shared" si="9"/>
        <v>#DIV/0!</v>
      </c>
    </row>
    <row r="58" spans="17:27" x14ac:dyDescent="0.2">
      <c r="Q58" t="s">
        <v>209</v>
      </c>
      <c r="R58" t="s">
        <v>94</v>
      </c>
      <c r="S58" t="s">
        <v>45</v>
      </c>
    </row>
    <row r="59" spans="17:27" x14ac:dyDescent="0.2">
      <c r="Q59">
        <v>0</v>
      </c>
      <c r="R59" s="3">
        <f>U43</f>
        <v>44.676098287416231</v>
      </c>
      <c r="S59">
        <v>0</v>
      </c>
    </row>
    <row r="60" spans="17:27" x14ac:dyDescent="0.2">
      <c r="Q60">
        <v>1</v>
      </c>
      <c r="R60" s="3">
        <f>AVERAGE(U44:U45)</f>
        <v>49.601224431553163</v>
      </c>
      <c r="S60">
        <f>_xlfn.STDEV.S(U44:U45)</f>
        <v>3.660983108561088</v>
      </c>
    </row>
    <row r="61" spans="17:27" x14ac:dyDescent="0.2">
      <c r="Q61">
        <v>3</v>
      </c>
      <c r="R61" s="3">
        <f>AVERAGE(U46:U47)</f>
        <v>51.320876822488344</v>
      </c>
      <c r="S61">
        <f>_xlfn.STDEV.S(U46:U47)</f>
        <v>1.1038605538389716</v>
      </c>
    </row>
    <row r="62" spans="17:27" x14ac:dyDescent="0.2">
      <c r="Q62">
        <v>5</v>
      </c>
      <c r="R62" s="3">
        <f>AVERAGE(U48:U49)</f>
        <v>48.442143058540879</v>
      </c>
      <c r="S62">
        <f>_xlfn.STDEV.S(U48:U49)</f>
        <v>3.6665138928918357</v>
      </c>
    </row>
    <row r="63" spans="17:27" x14ac:dyDescent="0.2">
      <c r="Q63">
        <v>7</v>
      </c>
      <c r="R63" s="3">
        <f>AVERAGE(U50:U51)</f>
        <v>50.786306631758151</v>
      </c>
      <c r="S63">
        <f>_xlfn.STDEV.S(U50:U51)</f>
        <v>0.40784520796987594</v>
      </c>
    </row>
    <row r="64" spans="17:27" x14ac:dyDescent="0.2">
      <c r="Q64">
        <v>10</v>
      </c>
      <c r="R64" s="3">
        <f>AVERAGE(U52:U53)</f>
        <v>51.481743189340314</v>
      </c>
      <c r="S64">
        <f>_xlfn.STDEV.S(U52:U53)</f>
        <v>2.8845475079177634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36260-B81C-7547-A829-4DFB1900B570}">
  <sheetPr codeName="Sheet10"/>
  <dimension ref="B1:O14"/>
  <sheetViews>
    <sheetView workbookViewId="0">
      <selection activeCell="E4" sqref="E4"/>
    </sheetView>
  </sheetViews>
  <sheetFormatPr baseColWidth="10" defaultRowHeight="15" x14ac:dyDescent="0.2"/>
  <cols>
    <col min="10" max="10" width="19.33203125" customWidth="1"/>
  </cols>
  <sheetData>
    <row r="1" spans="2:15" x14ac:dyDescent="0.2">
      <c r="O1" s="16" t="s">
        <v>9</v>
      </c>
    </row>
    <row r="2" spans="2:15" x14ac:dyDescent="0.2">
      <c r="O2" s="16" t="s">
        <v>19</v>
      </c>
    </row>
    <row r="3" spans="2:15" x14ac:dyDescent="0.2">
      <c r="C3" t="s">
        <v>238</v>
      </c>
      <c r="E3" t="s">
        <v>239</v>
      </c>
      <c r="O3" s="16">
        <v>5.6</v>
      </c>
    </row>
    <row r="4" spans="2:15" x14ac:dyDescent="0.2">
      <c r="B4" t="s">
        <v>209</v>
      </c>
      <c r="C4" t="s">
        <v>94</v>
      </c>
      <c r="D4" t="s">
        <v>45</v>
      </c>
      <c r="E4" t="s">
        <v>94</v>
      </c>
      <c r="F4" t="s">
        <v>45</v>
      </c>
      <c r="G4" t="s">
        <v>236</v>
      </c>
      <c r="H4" t="s">
        <v>237</v>
      </c>
      <c r="I4" t="s">
        <v>45</v>
      </c>
      <c r="O4" s="16">
        <v>3</v>
      </c>
    </row>
    <row r="5" spans="2:15" x14ac:dyDescent="0.2">
      <c r="B5">
        <v>0</v>
      </c>
      <c r="C5">
        <v>6.8276970828366572</v>
      </c>
      <c r="D5">
        <v>0.16061212024771632</v>
      </c>
      <c r="E5">
        <v>44.676098287416231</v>
      </c>
      <c r="F5">
        <v>0</v>
      </c>
      <c r="G5" s="19">
        <f>(C5*E5)/100</f>
        <v>3.0503486594951554</v>
      </c>
      <c r="H5" s="19">
        <f>AVERAGE(O3:O4)</f>
        <v>4.3</v>
      </c>
      <c r="I5">
        <f>_xlfn.STDEV.S(O3:O4)</f>
        <v>1.8384776310850242</v>
      </c>
      <c r="J5" t="s">
        <v>210</v>
      </c>
      <c r="K5" t="s">
        <v>211</v>
      </c>
      <c r="O5" s="16">
        <v>8.6</v>
      </c>
    </row>
    <row r="6" spans="2:15" x14ac:dyDescent="0.2">
      <c r="B6">
        <v>1</v>
      </c>
      <c r="C6">
        <v>19.153265139334646</v>
      </c>
      <c r="D6">
        <v>0.76705729682350843</v>
      </c>
      <c r="E6">
        <v>49.601224431553163</v>
      </c>
      <c r="F6">
        <v>3.660983108561088</v>
      </c>
      <c r="G6" s="19">
        <f t="shared" ref="G6:G10" si="0">(C6*E6)/100</f>
        <v>9.5002540277318115</v>
      </c>
      <c r="H6" s="19">
        <f>AVERAGE(O5:O6)</f>
        <v>9.3999999999999986</v>
      </c>
      <c r="I6">
        <f>_xlfn.STDEV.S(O5:O6)</f>
        <v>1.1313708498984758</v>
      </c>
      <c r="J6">
        <f>(C10*151.21)/(16*0.01*1000)</f>
        <v>27.305068836738787</v>
      </c>
      <c r="K6">
        <f>J6*0.01</f>
        <v>0.27305068836738788</v>
      </c>
      <c r="L6" t="s">
        <v>0</v>
      </c>
      <c r="O6" s="16">
        <v>10.199999999999999</v>
      </c>
    </row>
    <row r="7" spans="2:15" x14ac:dyDescent="0.2">
      <c r="B7">
        <v>3</v>
      </c>
      <c r="C7">
        <v>23.656046148607693</v>
      </c>
      <c r="D7">
        <v>0.66480964635748641</v>
      </c>
      <c r="E7">
        <v>51.320876822488344</v>
      </c>
      <c r="F7">
        <v>1.1038605538389716</v>
      </c>
      <c r="G7" s="19">
        <f t="shared" si="0"/>
        <v>12.140490304997952</v>
      </c>
      <c r="H7" s="19">
        <f>AVERAGE(O7:O8)</f>
        <v>12.15</v>
      </c>
      <c r="I7">
        <f>_xlfn.STDEV.S(O7:O8)</f>
        <v>0.21213203435596475</v>
      </c>
      <c r="J7">
        <f>(H10*193.25)/(40*0.02*1000)</f>
        <v>3.5630468749999999</v>
      </c>
      <c r="K7">
        <f>J7*0.02</f>
        <v>7.1260937499999996E-2</v>
      </c>
      <c r="L7" t="s">
        <v>235</v>
      </c>
      <c r="O7" s="16">
        <v>12</v>
      </c>
    </row>
    <row r="8" spans="2:15" x14ac:dyDescent="0.2">
      <c r="B8">
        <v>5</v>
      </c>
      <c r="C8">
        <v>24.127684283899534</v>
      </c>
      <c r="D8">
        <v>1.7635922654496208</v>
      </c>
      <c r="E8">
        <v>48.442143058540879</v>
      </c>
      <c r="F8">
        <v>3.6665138928918357</v>
      </c>
      <c r="G8" s="19">
        <f t="shared" si="0"/>
        <v>11.687967337519696</v>
      </c>
      <c r="H8" s="19">
        <f>AVERAGE(O9:O10)</f>
        <v>11.6</v>
      </c>
      <c r="I8">
        <f>_xlfn.STDEV.S(O9:O10)</f>
        <v>1.5556349186104041</v>
      </c>
      <c r="O8" s="16">
        <v>12.3</v>
      </c>
    </row>
    <row r="9" spans="2:15" x14ac:dyDescent="0.2">
      <c r="B9">
        <v>7</v>
      </c>
      <c r="C9">
        <v>28.310386295659818</v>
      </c>
      <c r="D9">
        <v>0.14520923307926037</v>
      </c>
      <c r="E9">
        <v>50.786306631758151</v>
      </c>
      <c r="F9">
        <v>0.40784520796987594</v>
      </c>
      <c r="G9" s="19">
        <f t="shared" si="0"/>
        <v>14.377799592749033</v>
      </c>
      <c r="H9" s="19">
        <f>AVERAGE(O11:O12)</f>
        <v>14.350000000000001</v>
      </c>
      <c r="I9">
        <f>_xlfn.STDEV.S(O11:O12)</f>
        <v>7.0710678118654502E-2</v>
      </c>
      <c r="O9" s="16">
        <v>10.5</v>
      </c>
    </row>
    <row r="10" spans="2:15" x14ac:dyDescent="0.2">
      <c r="B10">
        <v>10</v>
      </c>
      <c r="C10">
        <v>28.89234186811855</v>
      </c>
      <c r="D10">
        <v>0.64380017835569092</v>
      </c>
      <c r="E10">
        <v>51.481743189340314</v>
      </c>
      <c r="F10">
        <v>2.8845475079177634</v>
      </c>
      <c r="G10" s="19">
        <f t="shared" si="0"/>
        <v>14.874281241931042</v>
      </c>
      <c r="H10" s="19">
        <f>AVERAGE(O13:O14)</f>
        <v>14.75</v>
      </c>
      <c r="I10">
        <f>_xlfn.STDEV.S(O13:O14)</f>
        <v>0.49497474683058273</v>
      </c>
      <c r="O10" s="16">
        <v>12.7</v>
      </c>
    </row>
    <row r="11" spans="2:15" x14ac:dyDescent="0.2">
      <c r="O11" s="16">
        <v>14.4</v>
      </c>
    </row>
    <row r="12" spans="2:15" x14ac:dyDescent="0.2">
      <c r="O12" s="16">
        <v>14.3</v>
      </c>
    </row>
    <row r="13" spans="2:15" x14ac:dyDescent="0.2">
      <c r="O13" s="16">
        <v>15.1</v>
      </c>
    </row>
    <row r="14" spans="2:15" x14ac:dyDescent="0.2">
      <c r="O14" s="16">
        <v>14.4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0484D-D601-BE45-A3F5-5718E4DBC105}">
  <sheetPr codeName="Sheet11"/>
  <dimension ref="G2:P19"/>
  <sheetViews>
    <sheetView zoomScale="85" zoomScaleNormal="130" workbookViewId="0">
      <selection activeCell="S20" sqref="S20"/>
    </sheetView>
  </sheetViews>
  <sheetFormatPr baseColWidth="10" defaultColWidth="8.83203125" defaultRowHeight="15" x14ac:dyDescent="0.2"/>
  <cols>
    <col min="3" max="3" width="11.5" bestFit="1" customWidth="1"/>
  </cols>
  <sheetData>
    <row r="2" spans="7:16" x14ac:dyDescent="0.2">
      <c r="G2" t="s">
        <v>43</v>
      </c>
    </row>
    <row r="3" spans="7:16" x14ac:dyDescent="0.2">
      <c r="G3" t="s">
        <v>242</v>
      </c>
      <c r="J3" t="s">
        <v>243</v>
      </c>
      <c r="O3" t="s">
        <v>244</v>
      </c>
    </row>
    <row r="4" spans="7:16" x14ac:dyDescent="0.2">
      <c r="G4" t="s">
        <v>240</v>
      </c>
      <c r="H4" t="s">
        <v>94</v>
      </c>
      <c r="J4" t="s">
        <v>240</v>
      </c>
      <c r="K4" t="s">
        <v>206</v>
      </c>
      <c r="L4" t="s">
        <v>241</v>
      </c>
      <c r="M4" t="s">
        <v>94</v>
      </c>
      <c r="O4" t="s">
        <v>245</v>
      </c>
      <c r="P4" t="s">
        <v>246</v>
      </c>
    </row>
    <row r="5" spans="7:16" x14ac:dyDescent="0.2">
      <c r="G5">
        <v>25.5</v>
      </c>
      <c r="H5">
        <v>72.400000000000006</v>
      </c>
      <c r="J5">
        <v>25.5</v>
      </c>
      <c r="K5">
        <v>16.100000000000001</v>
      </c>
      <c r="L5">
        <v>62</v>
      </c>
      <c r="M5">
        <f>(L5/(K5+L5))*100</f>
        <v>79.385403329065312</v>
      </c>
      <c r="O5">
        <v>62</v>
      </c>
      <c r="P5">
        <f>(M5*H5)/100</f>
        <v>57.475032010243297</v>
      </c>
    </row>
    <row r="6" spans="7:16" x14ac:dyDescent="0.2">
      <c r="G6">
        <v>51</v>
      </c>
      <c r="H6">
        <v>67</v>
      </c>
      <c r="J6">
        <v>51</v>
      </c>
      <c r="K6">
        <v>16.399999999999999</v>
      </c>
      <c r="L6">
        <v>56.3</v>
      </c>
      <c r="M6">
        <f t="shared" ref="M6:M19" si="0">(L6/(K6+L6))*100</f>
        <v>77.441540577716651</v>
      </c>
      <c r="O6">
        <v>56.3</v>
      </c>
      <c r="P6">
        <f t="shared" ref="P6:P19" si="1">(M6*H6)/100</f>
        <v>51.885832187070157</v>
      </c>
    </row>
    <row r="7" spans="7:16" x14ac:dyDescent="0.2">
      <c r="G7">
        <v>71.5</v>
      </c>
      <c r="H7">
        <v>65.8</v>
      </c>
      <c r="J7">
        <v>71.5</v>
      </c>
      <c r="K7">
        <v>16.100000000000001</v>
      </c>
      <c r="L7">
        <v>50.3</v>
      </c>
      <c r="M7">
        <f t="shared" si="0"/>
        <v>75.753012048192758</v>
      </c>
      <c r="O7">
        <v>50.3</v>
      </c>
      <c r="P7">
        <f t="shared" si="1"/>
        <v>49.845481927710836</v>
      </c>
    </row>
    <row r="8" spans="7:16" x14ac:dyDescent="0.2">
      <c r="G8">
        <v>92</v>
      </c>
      <c r="H8">
        <v>58.7</v>
      </c>
      <c r="J8">
        <v>92</v>
      </c>
      <c r="K8">
        <v>14.6</v>
      </c>
      <c r="L8">
        <v>47.9</v>
      </c>
      <c r="M8">
        <f t="shared" si="0"/>
        <v>76.64</v>
      </c>
      <c r="O8">
        <v>47.9</v>
      </c>
      <c r="P8">
        <f t="shared" si="1"/>
        <v>44.987679999999997</v>
      </c>
    </row>
    <row r="9" spans="7:16" x14ac:dyDescent="0.2">
      <c r="G9">
        <v>96</v>
      </c>
      <c r="H9">
        <v>55.4</v>
      </c>
      <c r="J9">
        <v>96</v>
      </c>
      <c r="K9">
        <v>13.7</v>
      </c>
      <c r="L9">
        <v>47</v>
      </c>
      <c r="M9">
        <f t="shared" si="0"/>
        <v>77.42998352553542</v>
      </c>
      <c r="O9">
        <v>47</v>
      </c>
      <c r="P9">
        <f t="shared" si="1"/>
        <v>42.896210873146622</v>
      </c>
    </row>
    <row r="10" spans="7:16" x14ac:dyDescent="0.2">
      <c r="G10">
        <v>99</v>
      </c>
      <c r="H10">
        <v>50.1</v>
      </c>
      <c r="J10">
        <v>99</v>
      </c>
      <c r="K10">
        <v>10.4</v>
      </c>
      <c r="L10">
        <v>52.8</v>
      </c>
      <c r="M10">
        <f t="shared" si="0"/>
        <v>83.544303797468359</v>
      </c>
      <c r="O10">
        <v>52.8</v>
      </c>
      <c r="P10">
        <f t="shared" si="1"/>
        <v>41.855696202531654</v>
      </c>
    </row>
    <row r="11" spans="7:16" x14ac:dyDescent="0.2">
      <c r="G11">
        <v>117</v>
      </c>
      <c r="H11">
        <v>50.1</v>
      </c>
      <c r="J11">
        <v>117</v>
      </c>
      <c r="K11">
        <v>2.5</v>
      </c>
      <c r="L11">
        <v>49.4</v>
      </c>
      <c r="M11">
        <f t="shared" si="0"/>
        <v>95.183044315992291</v>
      </c>
      <c r="O11">
        <v>49.4</v>
      </c>
      <c r="P11">
        <f t="shared" si="1"/>
        <v>47.68670520231214</v>
      </c>
    </row>
    <row r="12" spans="7:16" x14ac:dyDescent="0.2">
      <c r="G12">
        <v>120</v>
      </c>
      <c r="H12">
        <v>49.7</v>
      </c>
      <c r="J12">
        <v>120</v>
      </c>
      <c r="K12">
        <v>1.7</v>
      </c>
      <c r="L12">
        <v>59.8</v>
      </c>
      <c r="M12">
        <f t="shared" si="0"/>
        <v>97.235772357723576</v>
      </c>
      <c r="O12">
        <v>59.8</v>
      </c>
      <c r="P12">
        <f t="shared" si="1"/>
        <v>48.32617886178862</v>
      </c>
    </row>
    <row r="13" spans="7:16" x14ac:dyDescent="0.2">
      <c r="G13">
        <v>141.5</v>
      </c>
      <c r="H13">
        <v>47.2</v>
      </c>
      <c r="J13">
        <v>141.5</v>
      </c>
      <c r="K13">
        <v>12.3</v>
      </c>
      <c r="L13">
        <v>40.5</v>
      </c>
      <c r="M13">
        <f t="shared" si="0"/>
        <v>76.704545454545453</v>
      </c>
      <c r="O13">
        <v>40.5</v>
      </c>
      <c r="P13">
        <f t="shared" si="1"/>
        <v>36.204545454545453</v>
      </c>
    </row>
    <row r="14" spans="7:16" x14ac:dyDescent="0.2">
      <c r="G14">
        <v>145</v>
      </c>
      <c r="H14">
        <v>47.4</v>
      </c>
      <c r="J14">
        <v>145</v>
      </c>
      <c r="K14">
        <v>9.9</v>
      </c>
      <c r="L14">
        <v>42</v>
      </c>
      <c r="M14">
        <f t="shared" si="0"/>
        <v>80.924855491329481</v>
      </c>
      <c r="O14">
        <v>42</v>
      </c>
      <c r="P14">
        <f t="shared" si="1"/>
        <v>38.358381502890175</v>
      </c>
    </row>
    <row r="15" spans="7:16" x14ac:dyDescent="0.2">
      <c r="G15">
        <v>170</v>
      </c>
      <c r="H15">
        <v>41.3</v>
      </c>
      <c r="J15">
        <v>170</v>
      </c>
      <c r="K15" s="2">
        <v>11.3</v>
      </c>
      <c r="L15">
        <v>34.299999999999997</v>
      </c>
      <c r="M15">
        <f t="shared" si="0"/>
        <v>75.219298245614041</v>
      </c>
      <c r="O15">
        <v>34.299999999999997</v>
      </c>
      <c r="P15">
        <f t="shared" si="1"/>
        <v>31.065570175438598</v>
      </c>
    </row>
    <row r="16" spans="7:16" x14ac:dyDescent="0.2">
      <c r="G16">
        <v>198</v>
      </c>
      <c r="H16">
        <v>37.5</v>
      </c>
      <c r="J16">
        <v>198</v>
      </c>
      <c r="K16" s="2">
        <v>10.7</v>
      </c>
      <c r="L16">
        <v>31.9</v>
      </c>
      <c r="M16">
        <f t="shared" si="0"/>
        <v>74.882629107981231</v>
      </c>
      <c r="O16">
        <v>31.9</v>
      </c>
      <c r="P16">
        <f t="shared" si="1"/>
        <v>28.08098591549296</v>
      </c>
    </row>
    <row r="17" spans="7:16" x14ac:dyDescent="0.2">
      <c r="G17">
        <v>218</v>
      </c>
      <c r="H17">
        <v>35.1</v>
      </c>
      <c r="J17">
        <v>218</v>
      </c>
      <c r="K17">
        <v>10.6</v>
      </c>
      <c r="L17">
        <v>29.8</v>
      </c>
      <c r="M17">
        <f t="shared" si="0"/>
        <v>73.762376237623755</v>
      </c>
      <c r="O17">
        <v>29.8</v>
      </c>
      <c r="P17">
        <f t="shared" si="1"/>
        <v>25.890594059405938</v>
      </c>
    </row>
    <row r="18" spans="7:16" x14ac:dyDescent="0.2">
      <c r="G18">
        <v>238</v>
      </c>
      <c r="H18">
        <v>33.200000000000003</v>
      </c>
      <c r="J18">
        <v>238</v>
      </c>
      <c r="K18">
        <v>10.3</v>
      </c>
      <c r="L18">
        <v>27.8</v>
      </c>
      <c r="M18">
        <f t="shared" si="0"/>
        <v>72.965879265091857</v>
      </c>
      <c r="O18">
        <v>27.8</v>
      </c>
      <c r="P18">
        <f t="shared" si="1"/>
        <v>24.224671916010497</v>
      </c>
    </row>
    <row r="19" spans="7:16" x14ac:dyDescent="0.2">
      <c r="G19">
        <v>267</v>
      </c>
      <c r="H19">
        <v>34.5</v>
      </c>
      <c r="J19">
        <v>267</v>
      </c>
      <c r="K19">
        <v>10.3</v>
      </c>
      <c r="L19">
        <v>28.9</v>
      </c>
      <c r="M19">
        <f t="shared" si="0"/>
        <v>73.724489795918359</v>
      </c>
      <c r="O19">
        <v>28.9</v>
      </c>
      <c r="P19">
        <f t="shared" si="1"/>
        <v>25.43494897959183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3D32D-0392-7D46-8AC7-9BB38471A602}">
  <sheetPr codeName="Sheet12"/>
  <dimension ref="A1:Q210"/>
  <sheetViews>
    <sheetView zoomScale="83" zoomScaleNormal="60" workbookViewId="0">
      <selection sqref="A1:XFD1"/>
    </sheetView>
  </sheetViews>
  <sheetFormatPr baseColWidth="10" defaultColWidth="8.83203125" defaultRowHeight="15" x14ac:dyDescent="0.2"/>
  <cols>
    <col min="1" max="1" width="9" bestFit="1" customWidth="1"/>
    <col min="2" max="2" width="10.1640625" customWidth="1"/>
    <col min="3" max="3" width="12.33203125" customWidth="1"/>
    <col min="4" max="4" width="11.83203125" customWidth="1"/>
    <col min="5" max="5" width="12.83203125" customWidth="1"/>
    <col min="6" max="15" width="11.6640625" bestFit="1" customWidth="1"/>
    <col min="16" max="16" width="10.6640625" bestFit="1" customWidth="1"/>
    <col min="17" max="17" width="11.6640625" bestFit="1" customWidth="1"/>
  </cols>
  <sheetData>
    <row r="1" spans="1:11" x14ac:dyDescent="0.2">
      <c r="B1" s="30" t="s">
        <v>92</v>
      </c>
      <c r="C1" s="31"/>
      <c r="D1" s="42" t="s">
        <v>249</v>
      </c>
      <c r="E1" s="42"/>
      <c r="H1" s="8"/>
      <c r="I1" s="8"/>
      <c r="J1" s="8"/>
      <c r="K1" s="8"/>
    </row>
    <row r="2" spans="1:11" x14ac:dyDescent="0.2">
      <c r="B2" t="s">
        <v>248</v>
      </c>
      <c r="C2" t="s">
        <v>247</v>
      </c>
      <c r="D2" t="s">
        <v>248</v>
      </c>
      <c r="E2" t="s">
        <v>247</v>
      </c>
    </row>
    <row r="3" spans="1:11" x14ac:dyDescent="0.2">
      <c r="A3" t="s">
        <v>46</v>
      </c>
      <c r="B3" s="3">
        <v>69.333333333333329</v>
      </c>
      <c r="C3" s="3">
        <f>5.72*10</f>
        <v>57.199999999999996</v>
      </c>
      <c r="D3" s="3">
        <v>98.678901515727063</v>
      </c>
      <c r="E3" s="3">
        <f>8.13706221898686*10</f>
        <v>81.370622189868612</v>
      </c>
      <c r="H3" s="3"/>
      <c r="I3" s="3"/>
      <c r="J3" s="3"/>
      <c r="K3" s="3"/>
    </row>
    <row r="4" spans="1:11" x14ac:dyDescent="0.2">
      <c r="A4" t="s">
        <v>40</v>
      </c>
      <c r="B4" s="3">
        <v>66</v>
      </c>
      <c r="C4" s="3">
        <f>5.445*10</f>
        <v>54.45</v>
      </c>
      <c r="D4" s="3">
        <v>81.145407856695911</v>
      </c>
      <c r="E4" s="3">
        <f>6.69125033186315*10</f>
        <v>66.912503318631508</v>
      </c>
      <c r="H4" s="3"/>
      <c r="I4" s="3"/>
      <c r="J4" s="3"/>
      <c r="K4" s="3"/>
    </row>
    <row r="5" spans="1:11" x14ac:dyDescent="0.2">
      <c r="A5" t="s">
        <v>41</v>
      </c>
      <c r="B5" s="3">
        <v>57</v>
      </c>
      <c r="C5" s="3">
        <f>4.7025*10</f>
        <v>47.024999999999999</v>
      </c>
      <c r="D5" s="3">
        <v>96.166963421153326</v>
      </c>
      <c r="E5" s="3">
        <f>7.9299278037083*10</f>
        <v>79.299278037082999</v>
      </c>
      <c r="H5" s="3"/>
      <c r="I5" s="3"/>
      <c r="J5" s="3"/>
      <c r="K5" s="3"/>
    </row>
    <row r="6" spans="1:11" x14ac:dyDescent="0.2">
      <c r="B6" s="3"/>
      <c r="C6" s="3"/>
      <c r="D6" s="3"/>
      <c r="E6" s="3"/>
      <c r="H6" s="3"/>
      <c r="I6" s="3"/>
      <c r="J6" s="3"/>
      <c r="K6" s="3"/>
    </row>
    <row r="7" spans="1:11" x14ac:dyDescent="0.2">
      <c r="A7" s="21" t="s">
        <v>45</v>
      </c>
      <c r="B7" s="20">
        <v>6.0277137733417074</v>
      </c>
      <c r="C7" s="20">
        <f>0.497286386300691*10</f>
        <v>4.9728638630069097</v>
      </c>
      <c r="D7" s="20">
        <v>3.0910031863599001</v>
      </c>
      <c r="E7" s="20">
        <f>0.254884122747238*10</f>
        <v>2.54884122747238</v>
      </c>
      <c r="G7" s="21"/>
      <c r="H7" s="20"/>
      <c r="I7" s="20"/>
      <c r="J7" s="20"/>
      <c r="K7" s="20"/>
    </row>
    <row r="8" spans="1:11" x14ac:dyDescent="0.2">
      <c r="A8" s="21"/>
      <c r="B8" s="20">
        <v>5.5677643628300215</v>
      </c>
      <c r="C8" s="20">
        <f>0.459340559933477*10</f>
        <v>4.59340559933477</v>
      </c>
      <c r="D8" s="20">
        <v>6.6358991808792798</v>
      </c>
      <c r="E8" s="20">
        <f>0.547196246455306*10</f>
        <v>5.4719624645530596</v>
      </c>
      <c r="G8" s="21"/>
      <c r="H8" s="20"/>
      <c r="I8" s="20"/>
      <c r="J8" s="20"/>
      <c r="K8" s="20"/>
    </row>
    <row r="9" spans="1:11" x14ac:dyDescent="0.2">
      <c r="A9" s="21"/>
      <c r="B9" s="20">
        <v>3</v>
      </c>
      <c r="C9" s="20">
        <f>0.2475*10</f>
        <v>2.4750000000000001</v>
      </c>
      <c r="D9" s="20">
        <v>1.1136831931642373</v>
      </c>
      <c r="E9" s="20">
        <f>0.0918343161083225*10</f>
        <v>0.918343161083225</v>
      </c>
      <c r="G9" s="21"/>
      <c r="H9" s="20"/>
      <c r="I9" s="20"/>
      <c r="J9" s="20"/>
      <c r="K9" s="20"/>
    </row>
    <row r="26" spans="1:17" ht="21" customHeight="1" x14ac:dyDescent="0.2"/>
    <row r="28" spans="1:17" x14ac:dyDescent="0.2">
      <c r="A28" s="41" t="s">
        <v>250</v>
      </c>
      <c r="B28" s="39" t="s">
        <v>46</v>
      </c>
      <c r="C28" s="40"/>
      <c r="D28" s="30" t="s">
        <v>46</v>
      </c>
      <c r="E28" s="31"/>
      <c r="F28" s="30" t="s">
        <v>40</v>
      </c>
      <c r="G28" s="31"/>
      <c r="H28" s="30" t="s">
        <v>40</v>
      </c>
      <c r="I28" s="31"/>
      <c r="J28" s="30" t="s">
        <v>41</v>
      </c>
      <c r="K28" s="31"/>
      <c r="L28" s="30" t="s">
        <v>41</v>
      </c>
      <c r="M28" s="31"/>
      <c r="N28" s="30" t="s">
        <v>92</v>
      </c>
      <c r="O28" s="31"/>
      <c r="P28" s="30" t="s">
        <v>92</v>
      </c>
      <c r="Q28" s="31"/>
    </row>
    <row r="29" spans="1:17" x14ac:dyDescent="0.2">
      <c r="A29" s="24">
        <v>0</v>
      </c>
      <c r="B29" s="25">
        <v>2.27</v>
      </c>
      <c r="C29" s="25">
        <v>2.2730000000000001</v>
      </c>
      <c r="D29" s="25">
        <v>2.2669999999999999</v>
      </c>
      <c r="E29" s="25">
        <v>2.3069999999999999</v>
      </c>
      <c r="F29" s="25">
        <v>2.278</v>
      </c>
      <c r="G29" s="25">
        <v>1.7030000000000001</v>
      </c>
      <c r="H29" s="25">
        <v>2.194</v>
      </c>
      <c r="I29" s="25">
        <v>2.3119999999999998</v>
      </c>
      <c r="J29" s="25">
        <v>2.2200000000000002</v>
      </c>
      <c r="K29" s="25">
        <v>2.2240000000000002</v>
      </c>
      <c r="L29" s="25">
        <v>2.25</v>
      </c>
      <c r="M29" s="25">
        <v>2.214</v>
      </c>
      <c r="N29" s="25">
        <v>2.516</v>
      </c>
      <c r="O29" s="25">
        <v>2.5190000000000001</v>
      </c>
      <c r="P29" s="25">
        <v>2.5249999999999999</v>
      </c>
      <c r="Q29" s="25">
        <v>2.5209999999999999</v>
      </c>
    </row>
    <row r="30" spans="1:17" x14ac:dyDescent="0.2">
      <c r="A30" s="24">
        <v>0.33333333333333331</v>
      </c>
      <c r="B30" s="25">
        <v>2.2669999999999999</v>
      </c>
      <c r="C30" s="25">
        <v>2.274</v>
      </c>
      <c r="D30" s="25">
        <v>2.2690000000000001</v>
      </c>
      <c r="E30" s="25">
        <v>2.3069999999999999</v>
      </c>
      <c r="F30" s="25">
        <v>2.2810000000000001</v>
      </c>
      <c r="G30" s="25">
        <v>1.7010000000000001</v>
      </c>
      <c r="H30" s="25">
        <v>2.1949999999999998</v>
      </c>
      <c r="I30" s="25">
        <v>2.3140000000000001</v>
      </c>
      <c r="J30" s="25">
        <v>2.2229999999999999</v>
      </c>
      <c r="K30" s="25">
        <v>2.23</v>
      </c>
      <c r="L30" s="25">
        <v>2.2570000000000001</v>
      </c>
      <c r="M30" s="25">
        <v>2.2160000000000002</v>
      </c>
      <c r="N30" s="25">
        <v>2.5249999999999999</v>
      </c>
      <c r="O30" s="25">
        <v>2.5249999999999999</v>
      </c>
      <c r="P30" s="25">
        <v>2.5329999999999999</v>
      </c>
      <c r="Q30" s="25">
        <v>2.5270000000000001</v>
      </c>
    </row>
    <row r="31" spans="1:17" x14ac:dyDescent="0.2">
      <c r="A31" s="24">
        <v>0.66666666666666663</v>
      </c>
      <c r="B31" s="25">
        <v>2.2730000000000001</v>
      </c>
      <c r="C31" s="25">
        <v>2.2749999999999999</v>
      </c>
      <c r="D31" s="25">
        <v>2.2719999999999998</v>
      </c>
      <c r="E31" s="25">
        <v>2.3079999999999998</v>
      </c>
      <c r="F31" s="25">
        <v>2.282</v>
      </c>
      <c r="G31" s="25">
        <v>1.698</v>
      </c>
      <c r="H31" s="25">
        <v>2.1949999999999998</v>
      </c>
      <c r="I31" s="25">
        <v>2.3130000000000002</v>
      </c>
      <c r="J31" s="25">
        <v>2.2309999999999999</v>
      </c>
      <c r="K31" s="25">
        <v>2.2320000000000002</v>
      </c>
      <c r="L31" s="25">
        <v>2.2589999999999999</v>
      </c>
      <c r="M31" s="25">
        <v>2.218</v>
      </c>
      <c r="N31" s="25">
        <v>2.5329999999999999</v>
      </c>
      <c r="O31" s="25">
        <v>2.5230000000000001</v>
      </c>
      <c r="P31" s="25">
        <v>2.5350000000000001</v>
      </c>
      <c r="Q31" s="25">
        <v>2.5289999999999999</v>
      </c>
    </row>
    <row r="32" spans="1:17" x14ac:dyDescent="0.2">
      <c r="A32" s="24">
        <v>1</v>
      </c>
      <c r="B32" s="25">
        <v>2.2749999999999999</v>
      </c>
      <c r="C32" s="25">
        <v>2.2749999999999999</v>
      </c>
      <c r="D32" s="25">
        <v>2.2749999999999999</v>
      </c>
      <c r="E32" s="25">
        <v>2.3119999999999998</v>
      </c>
      <c r="F32" s="25">
        <v>2.29</v>
      </c>
      <c r="G32" s="25">
        <v>1.696</v>
      </c>
      <c r="H32" s="25">
        <v>2.198</v>
      </c>
      <c r="I32" s="25">
        <v>2.3149999999999999</v>
      </c>
      <c r="J32" s="25">
        <v>2.2370000000000001</v>
      </c>
      <c r="K32" s="25">
        <v>2.2330000000000001</v>
      </c>
      <c r="L32" s="25">
        <v>2.2639999999999998</v>
      </c>
      <c r="M32" s="25">
        <v>2.222</v>
      </c>
      <c r="N32" s="25">
        <v>2.5339999999999998</v>
      </c>
      <c r="O32" s="25">
        <v>2.5249999999999999</v>
      </c>
      <c r="P32" s="25">
        <v>2.54</v>
      </c>
      <c r="Q32" s="25">
        <v>2.5329999999999999</v>
      </c>
    </row>
    <row r="33" spans="1:17" x14ac:dyDescent="0.2">
      <c r="A33" s="24">
        <v>1.3333333333333333</v>
      </c>
      <c r="B33" s="25">
        <v>2.2730000000000001</v>
      </c>
      <c r="C33" s="25">
        <v>2.278</v>
      </c>
      <c r="D33" s="25">
        <v>2.2749999999999999</v>
      </c>
      <c r="E33" s="25">
        <v>2.3119999999999998</v>
      </c>
      <c r="F33" s="25">
        <v>2.29</v>
      </c>
      <c r="G33" s="25">
        <v>1.694</v>
      </c>
      <c r="H33" s="25">
        <v>2.1989999999999998</v>
      </c>
      <c r="I33" s="25">
        <v>2.3159999999999998</v>
      </c>
      <c r="J33" s="25">
        <v>2.238</v>
      </c>
      <c r="K33" s="25">
        <v>2.234</v>
      </c>
      <c r="L33" s="25">
        <v>2.262</v>
      </c>
      <c r="M33" s="25">
        <v>2.2210000000000001</v>
      </c>
      <c r="N33" s="25">
        <v>2.5310000000000001</v>
      </c>
      <c r="O33" s="25">
        <v>2.5259999999999998</v>
      </c>
      <c r="P33" s="25">
        <v>2.5419999999999998</v>
      </c>
      <c r="Q33" s="25">
        <v>2.5430000000000001</v>
      </c>
    </row>
    <row r="34" spans="1:17" x14ac:dyDescent="0.2">
      <c r="A34" s="24">
        <v>1.6666666666666665</v>
      </c>
      <c r="B34" s="25">
        <v>2.2749999999999999</v>
      </c>
      <c r="C34" s="25">
        <v>2.2810000000000001</v>
      </c>
      <c r="D34" s="25">
        <v>2.2789999999999999</v>
      </c>
      <c r="E34" s="25">
        <v>2.3149999999999999</v>
      </c>
      <c r="F34" s="25">
        <v>2.2949999999999999</v>
      </c>
      <c r="G34" s="25">
        <v>1.6950000000000001</v>
      </c>
      <c r="H34" s="25">
        <v>2.2000000000000002</v>
      </c>
      <c r="I34" s="25">
        <v>2.3180000000000001</v>
      </c>
      <c r="J34" s="25">
        <v>2.2360000000000002</v>
      </c>
      <c r="K34" s="25">
        <v>2.2360000000000002</v>
      </c>
      <c r="L34" s="25">
        <v>2.2650000000000001</v>
      </c>
      <c r="M34" s="25">
        <v>2.226</v>
      </c>
      <c r="N34" s="25">
        <v>2.54</v>
      </c>
      <c r="O34" s="25">
        <v>2.532</v>
      </c>
      <c r="P34" s="25">
        <v>2.5419999999999998</v>
      </c>
      <c r="Q34" s="25">
        <v>2.5459999999999998</v>
      </c>
    </row>
    <row r="35" spans="1:17" x14ac:dyDescent="0.2">
      <c r="A35" s="24">
        <v>1.9999999999999998</v>
      </c>
      <c r="B35" s="25">
        <v>2.2759999999999998</v>
      </c>
      <c r="C35" s="25">
        <v>2.282</v>
      </c>
      <c r="D35" s="25">
        <v>2.2789999999999999</v>
      </c>
      <c r="E35" s="25">
        <v>2.3159999999999998</v>
      </c>
      <c r="F35" s="25">
        <v>2.2989999999999999</v>
      </c>
      <c r="G35" s="25">
        <v>1.6919999999999999</v>
      </c>
      <c r="H35" s="25">
        <v>2.2040000000000002</v>
      </c>
      <c r="I35" s="25">
        <v>2.3210000000000002</v>
      </c>
      <c r="J35" s="25">
        <v>2.242</v>
      </c>
      <c r="K35" s="25">
        <v>2.2389999999999999</v>
      </c>
      <c r="L35" s="25">
        <v>2.2669999999999999</v>
      </c>
      <c r="M35" s="25">
        <v>2.2280000000000002</v>
      </c>
      <c r="N35" s="25">
        <v>2.5390000000000001</v>
      </c>
      <c r="O35" s="25">
        <v>2.5350000000000001</v>
      </c>
      <c r="P35" s="25">
        <v>2.5499999999999998</v>
      </c>
      <c r="Q35" s="25">
        <v>2.5510000000000002</v>
      </c>
    </row>
    <row r="36" spans="1:17" x14ac:dyDescent="0.2">
      <c r="A36" s="24">
        <v>2.333333333333333</v>
      </c>
      <c r="B36" s="25">
        <v>2.2770000000000001</v>
      </c>
      <c r="C36" s="25">
        <v>2.286</v>
      </c>
      <c r="D36" s="25">
        <v>2.2810000000000001</v>
      </c>
      <c r="E36" s="25">
        <v>2.3159999999999998</v>
      </c>
      <c r="F36" s="25">
        <v>2.2970000000000002</v>
      </c>
      <c r="G36" s="25">
        <v>1.6919999999999999</v>
      </c>
      <c r="H36" s="25">
        <v>2.2029999999999998</v>
      </c>
      <c r="I36" s="25">
        <v>2.3220000000000001</v>
      </c>
      <c r="J36" s="25">
        <v>2.242</v>
      </c>
      <c r="K36" s="25">
        <v>2.2400000000000002</v>
      </c>
      <c r="L36" s="25">
        <v>2.2690000000000001</v>
      </c>
      <c r="M36" s="25">
        <v>2.2309999999999999</v>
      </c>
      <c r="N36" s="25">
        <v>2.5430000000000001</v>
      </c>
      <c r="O36" s="25">
        <v>2.5390000000000001</v>
      </c>
      <c r="P36" s="25">
        <v>2.552</v>
      </c>
      <c r="Q36" s="25">
        <v>2.5539999999999998</v>
      </c>
    </row>
    <row r="37" spans="1:17" x14ac:dyDescent="0.2">
      <c r="A37" s="24">
        <v>2.6666666666666665</v>
      </c>
      <c r="B37" s="25">
        <v>2.2799999999999998</v>
      </c>
      <c r="C37" s="25">
        <v>2.2909999999999999</v>
      </c>
      <c r="D37" s="25">
        <v>2.282</v>
      </c>
      <c r="E37" s="25">
        <v>2.3170000000000002</v>
      </c>
      <c r="F37" s="25">
        <v>2.2989999999999999</v>
      </c>
      <c r="G37" s="25">
        <v>1.6890000000000001</v>
      </c>
      <c r="H37" s="25">
        <v>2.206</v>
      </c>
      <c r="I37" s="25">
        <v>2.323</v>
      </c>
      <c r="J37" s="25">
        <v>2.2400000000000002</v>
      </c>
      <c r="K37" s="25">
        <v>2.2450000000000001</v>
      </c>
      <c r="L37" s="25">
        <v>2.2690000000000001</v>
      </c>
      <c r="M37" s="25">
        <v>2.2309999999999999</v>
      </c>
      <c r="N37" s="25">
        <v>2.548</v>
      </c>
      <c r="O37" s="25">
        <v>2.5449999999999999</v>
      </c>
      <c r="P37" s="25">
        <v>2.5550000000000002</v>
      </c>
      <c r="Q37" s="25">
        <v>2.5539999999999998</v>
      </c>
    </row>
    <row r="38" spans="1:17" x14ac:dyDescent="0.2">
      <c r="A38" s="24">
        <v>3</v>
      </c>
      <c r="B38" s="25">
        <v>2.282</v>
      </c>
      <c r="C38" s="25">
        <v>2.29</v>
      </c>
      <c r="D38" s="25">
        <v>2.2839999999999998</v>
      </c>
      <c r="E38" s="25">
        <v>2.3220000000000001</v>
      </c>
      <c r="F38" s="25">
        <v>2.2999999999999998</v>
      </c>
      <c r="G38" s="25">
        <v>1.6879999999999999</v>
      </c>
      <c r="H38" s="25">
        <v>2.2080000000000002</v>
      </c>
      <c r="I38" s="25">
        <v>2.3250000000000002</v>
      </c>
      <c r="J38" s="25">
        <v>2.2429999999999999</v>
      </c>
      <c r="K38" s="25">
        <v>2.246</v>
      </c>
      <c r="L38" s="25">
        <v>2.2730000000000001</v>
      </c>
      <c r="M38" s="25">
        <v>2.234</v>
      </c>
      <c r="N38" s="25">
        <v>2.552</v>
      </c>
      <c r="O38" s="25">
        <v>2.5489999999999999</v>
      </c>
      <c r="P38" s="25">
        <v>2.5630000000000002</v>
      </c>
      <c r="Q38" s="25">
        <v>2.5569999999999999</v>
      </c>
    </row>
    <row r="39" spans="1:17" x14ac:dyDescent="0.2">
      <c r="A39" s="24">
        <v>3.3333333333333335</v>
      </c>
      <c r="B39" s="25">
        <v>2.2850000000000001</v>
      </c>
      <c r="C39" s="25">
        <v>2.2909999999999999</v>
      </c>
      <c r="D39" s="25">
        <v>2.282</v>
      </c>
      <c r="E39" s="25">
        <v>2.323</v>
      </c>
      <c r="F39" s="25">
        <v>2.302</v>
      </c>
      <c r="G39" s="25">
        <v>1.6879999999999999</v>
      </c>
      <c r="H39" s="25">
        <v>2.2080000000000002</v>
      </c>
      <c r="I39" s="25">
        <v>2.3279999999999998</v>
      </c>
      <c r="J39" s="25">
        <v>2.242</v>
      </c>
      <c r="K39" s="25">
        <v>2.2480000000000002</v>
      </c>
      <c r="L39" s="25">
        <v>2.2730000000000001</v>
      </c>
      <c r="M39" s="25">
        <v>2.2349999999999999</v>
      </c>
      <c r="N39" s="25">
        <v>2.5569999999999999</v>
      </c>
      <c r="O39" s="25">
        <v>2.5529999999999999</v>
      </c>
      <c r="P39" s="25">
        <v>2.5649999999999999</v>
      </c>
      <c r="Q39" s="25">
        <v>2.5609999999999999</v>
      </c>
    </row>
    <row r="40" spans="1:17" x14ac:dyDescent="0.2">
      <c r="A40" s="24">
        <v>3.666666666666667</v>
      </c>
      <c r="B40" s="25">
        <v>2.2839999999999998</v>
      </c>
      <c r="C40" s="25">
        <v>2.2959999999999998</v>
      </c>
      <c r="D40" s="25">
        <v>2.2850000000000001</v>
      </c>
      <c r="E40" s="25">
        <v>2.3250000000000002</v>
      </c>
      <c r="F40" s="25">
        <v>2.2999999999999998</v>
      </c>
      <c r="G40" s="25">
        <v>1.6870000000000001</v>
      </c>
      <c r="H40" s="25">
        <v>2.2080000000000002</v>
      </c>
      <c r="I40" s="25">
        <v>2.3340000000000001</v>
      </c>
      <c r="J40" s="25">
        <v>2.2440000000000002</v>
      </c>
      <c r="K40" s="25">
        <v>2.25</v>
      </c>
      <c r="L40" s="25">
        <v>2.278</v>
      </c>
      <c r="M40" s="25">
        <v>2.2400000000000002</v>
      </c>
      <c r="N40" s="25">
        <v>2.56</v>
      </c>
      <c r="O40" s="25">
        <v>2.5569999999999999</v>
      </c>
      <c r="P40" s="25">
        <v>2.5659999999999998</v>
      </c>
      <c r="Q40" s="25">
        <v>2.5670000000000002</v>
      </c>
    </row>
    <row r="41" spans="1:17" x14ac:dyDescent="0.2">
      <c r="A41" s="24">
        <v>4</v>
      </c>
      <c r="B41" s="25">
        <v>2.2879999999999998</v>
      </c>
      <c r="C41" s="25">
        <v>2.2930000000000001</v>
      </c>
      <c r="D41" s="25">
        <v>2.2850000000000001</v>
      </c>
      <c r="E41" s="25">
        <v>2.327</v>
      </c>
      <c r="F41" s="25">
        <v>2.3010000000000002</v>
      </c>
      <c r="G41" s="25">
        <v>1.6850000000000001</v>
      </c>
      <c r="H41" s="25">
        <v>2.21</v>
      </c>
      <c r="I41" s="25">
        <v>2.3340000000000001</v>
      </c>
      <c r="J41" s="25">
        <v>2.2469999999999999</v>
      </c>
      <c r="K41" s="25">
        <v>2.254</v>
      </c>
      <c r="L41" s="25">
        <v>2.2759999999999998</v>
      </c>
      <c r="M41" s="25">
        <v>2.2410000000000001</v>
      </c>
      <c r="N41" s="25">
        <v>2.5640000000000001</v>
      </c>
      <c r="O41" s="25">
        <v>2.5640000000000001</v>
      </c>
      <c r="P41" s="25">
        <v>2.5710000000000002</v>
      </c>
      <c r="Q41" s="25">
        <v>2.57</v>
      </c>
    </row>
    <row r="42" spans="1:17" x14ac:dyDescent="0.2">
      <c r="A42" s="24">
        <v>4.333333333333333</v>
      </c>
      <c r="B42" s="25">
        <v>2.2869999999999999</v>
      </c>
      <c r="C42" s="25">
        <v>2.2930000000000001</v>
      </c>
      <c r="D42" s="25">
        <v>2.2850000000000001</v>
      </c>
      <c r="E42" s="25">
        <v>2.3279999999999998</v>
      </c>
      <c r="F42" s="25">
        <v>2.2999999999999998</v>
      </c>
      <c r="G42" s="25">
        <v>1.6859999999999999</v>
      </c>
      <c r="H42" s="25">
        <v>2.2109999999999999</v>
      </c>
      <c r="I42" s="25">
        <v>2.3330000000000002</v>
      </c>
      <c r="J42" s="25">
        <v>2.2480000000000002</v>
      </c>
      <c r="K42" s="25">
        <v>2.2549999999999999</v>
      </c>
      <c r="L42" s="25">
        <v>2.2749999999999999</v>
      </c>
      <c r="M42" s="25">
        <v>2.2429999999999999</v>
      </c>
      <c r="N42" s="25">
        <v>2.5670000000000002</v>
      </c>
      <c r="O42" s="25">
        <v>2.5649999999999999</v>
      </c>
      <c r="P42" s="25">
        <v>2.5790000000000002</v>
      </c>
      <c r="Q42" s="25">
        <v>2.5710000000000002</v>
      </c>
    </row>
    <row r="43" spans="1:17" x14ac:dyDescent="0.2">
      <c r="A43" s="24">
        <v>4.6666666666666661</v>
      </c>
      <c r="B43" s="25">
        <v>2.29</v>
      </c>
      <c r="C43" s="25">
        <v>2.2959999999999998</v>
      </c>
      <c r="D43" s="25">
        <v>2.286</v>
      </c>
      <c r="E43" s="25">
        <v>2.33</v>
      </c>
      <c r="F43" s="25">
        <v>2.2999999999999998</v>
      </c>
      <c r="G43" s="25">
        <v>1.6850000000000001</v>
      </c>
      <c r="H43" s="25">
        <v>2.2120000000000002</v>
      </c>
      <c r="I43" s="25">
        <v>2.3380000000000001</v>
      </c>
      <c r="J43" s="25">
        <v>2.2490000000000001</v>
      </c>
      <c r="K43" s="25">
        <v>2.2570000000000001</v>
      </c>
      <c r="L43" s="25">
        <v>2.2770000000000001</v>
      </c>
      <c r="M43" s="25">
        <v>2.2490000000000001</v>
      </c>
      <c r="N43" s="25">
        <v>2.5670000000000002</v>
      </c>
      <c r="O43" s="25">
        <v>2.573</v>
      </c>
      <c r="P43" s="25">
        <v>2.5790000000000002</v>
      </c>
      <c r="Q43" s="25">
        <v>2.5750000000000002</v>
      </c>
    </row>
    <row r="44" spans="1:17" x14ac:dyDescent="0.2">
      <c r="A44" s="24">
        <v>4.9999999999999991</v>
      </c>
      <c r="B44" s="25">
        <v>2.2890000000000001</v>
      </c>
      <c r="C44" s="25">
        <v>2.2989999999999999</v>
      </c>
      <c r="D44" s="25">
        <v>2.2879999999999998</v>
      </c>
      <c r="E44" s="25">
        <v>2.33</v>
      </c>
      <c r="F44" s="25">
        <v>2.3010000000000002</v>
      </c>
      <c r="G44" s="25">
        <v>1.6839999999999999</v>
      </c>
      <c r="H44" s="25">
        <v>2.2130000000000001</v>
      </c>
      <c r="I44" s="25">
        <v>2.3380000000000001</v>
      </c>
      <c r="J44" s="25">
        <v>2.2509999999999999</v>
      </c>
      <c r="K44" s="25">
        <v>2.258</v>
      </c>
      <c r="L44" s="25">
        <v>2.2759999999999998</v>
      </c>
      <c r="M44" s="25">
        <v>2.25</v>
      </c>
      <c r="N44" s="25">
        <v>2.5710000000000002</v>
      </c>
      <c r="O44" s="25">
        <v>2.577</v>
      </c>
      <c r="P44" s="25">
        <v>2.581</v>
      </c>
      <c r="Q44" s="25">
        <v>2.58</v>
      </c>
    </row>
    <row r="45" spans="1:17" x14ac:dyDescent="0.2">
      <c r="A45" s="24">
        <v>5.3333333333333321</v>
      </c>
      <c r="B45" s="25">
        <v>2.2909999999999999</v>
      </c>
      <c r="C45" s="25">
        <v>2.2989999999999999</v>
      </c>
      <c r="D45" s="25">
        <v>2.2890000000000001</v>
      </c>
      <c r="E45" s="25">
        <v>2.3319999999999999</v>
      </c>
      <c r="F45" s="25">
        <v>2.306</v>
      </c>
      <c r="G45" s="25">
        <v>1.6839999999999999</v>
      </c>
      <c r="H45" s="25">
        <v>2.2149999999999999</v>
      </c>
      <c r="I45" s="25">
        <v>2.343</v>
      </c>
      <c r="J45" s="25">
        <v>2.254</v>
      </c>
      <c r="K45" s="25">
        <v>2.2589999999999999</v>
      </c>
      <c r="L45" s="25">
        <v>2.278</v>
      </c>
      <c r="M45" s="25">
        <v>2.2490000000000001</v>
      </c>
      <c r="N45" s="25">
        <v>2.5760000000000001</v>
      </c>
      <c r="O45" s="25">
        <v>2.581</v>
      </c>
      <c r="P45" s="25">
        <v>2.5819999999999999</v>
      </c>
      <c r="Q45" s="25">
        <v>2.585</v>
      </c>
    </row>
    <row r="46" spans="1:17" x14ac:dyDescent="0.2">
      <c r="A46" s="24">
        <v>5.6666666666666652</v>
      </c>
      <c r="B46" s="25">
        <v>2.2919999999999998</v>
      </c>
      <c r="C46" s="25">
        <v>2.3010000000000002</v>
      </c>
      <c r="D46" s="25">
        <v>2.29</v>
      </c>
      <c r="E46" s="25">
        <v>2.3370000000000002</v>
      </c>
      <c r="F46" s="25">
        <v>2.3079999999999998</v>
      </c>
      <c r="G46" s="25">
        <v>1.6830000000000001</v>
      </c>
      <c r="H46" s="25">
        <v>2.214</v>
      </c>
      <c r="I46" s="25">
        <v>2.343</v>
      </c>
      <c r="J46" s="25">
        <v>2.2549999999999999</v>
      </c>
      <c r="K46" s="25">
        <v>2.2610000000000001</v>
      </c>
      <c r="L46" s="25">
        <v>2.2789999999999999</v>
      </c>
      <c r="M46" s="25">
        <v>2.2549999999999999</v>
      </c>
      <c r="N46" s="25">
        <v>2.5750000000000002</v>
      </c>
      <c r="O46" s="25">
        <v>2.5870000000000002</v>
      </c>
      <c r="P46" s="25">
        <v>2.585</v>
      </c>
      <c r="Q46" s="25">
        <v>2.5880000000000001</v>
      </c>
    </row>
    <row r="47" spans="1:17" x14ac:dyDescent="0.2">
      <c r="A47" s="24">
        <v>5.9999999999999982</v>
      </c>
      <c r="B47" s="25">
        <v>2.2930000000000001</v>
      </c>
      <c r="C47" s="25">
        <v>2.302</v>
      </c>
      <c r="D47" s="25">
        <v>2.2930000000000001</v>
      </c>
      <c r="E47" s="25">
        <v>2.3359999999999999</v>
      </c>
      <c r="F47" s="25">
        <v>2.306</v>
      </c>
      <c r="G47" s="25">
        <v>1.68</v>
      </c>
      <c r="H47" s="25">
        <v>2.2170000000000001</v>
      </c>
      <c r="I47" s="25">
        <v>2.3420000000000001</v>
      </c>
      <c r="J47" s="25">
        <v>2.2559999999999998</v>
      </c>
      <c r="K47" s="25">
        <v>2.262</v>
      </c>
      <c r="L47" s="25">
        <v>2.2789999999999999</v>
      </c>
      <c r="M47" s="25">
        <v>2.2530000000000001</v>
      </c>
      <c r="N47" s="25">
        <v>2.5779999999999998</v>
      </c>
      <c r="O47" s="25">
        <v>2.589</v>
      </c>
      <c r="P47" s="25">
        <v>2.589</v>
      </c>
      <c r="Q47" s="25">
        <v>2.589</v>
      </c>
    </row>
    <row r="48" spans="1:17" x14ac:dyDescent="0.2">
      <c r="A48" s="24">
        <v>6.3333333333333313</v>
      </c>
      <c r="B48" s="25">
        <v>2.294</v>
      </c>
      <c r="C48" s="25">
        <v>2.3039999999999998</v>
      </c>
      <c r="D48" s="25">
        <v>2.2930000000000001</v>
      </c>
      <c r="E48" s="25">
        <v>2.3370000000000002</v>
      </c>
      <c r="F48" s="25">
        <v>2.3069999999999999</v>
      </c>
      <c r="G48" s="25">
        <v>1.6779999999999999</v>
      </c>
      <c r="H48" s="25">
        <v>2.2170000000000001</v>
      </c>
      <c r="I48" s="25">
        <v>2.3450000000000002</v>
      </c>
      <c r="J48" s="25">
        <v>2.2570000000000001</v>
      </c>
      <c r="K48" s="25">
        <v>2.2639999999999998</v>
      </c>
      <c r="L48" s="25">
        <v>2.2789999999999999</v>
      </c>
      <c r="M48" s="25">
        <v>2.2549999999999999</v>
      </c>
      <c r="N48" s="25">
        <v>2.5859999999999999</v>
      </c>
      <c r="O48" s="25">
        <v>2.5960000000000001</v>
      </c>
      <c r="P48" s="25">
        <v>2.593</v>
      </c>
      <c r="Q48" s="25">
        <v>2.5950000000000002</v>
      </c>
    </row>
    <row r="49" spans="1:17" x14ac:dyDescent="0.2">
      <c r="A49" s="24">
        <v>6.6666666666666643</v>
      </c>
      <c r="B49" s="25">
        <v>2.2970000000000002</v>
      </c>
      <c r="C49" s="25">
        <v>2.3069999999999999</v>
      </c>
      <c r="D49" s="25">
        <v>2.2919999999999998</v>
      </c>
      <c r="E49" s="25">
        <v>2.34</v>
      </c>
      <c r="F49" s="25">
        <v>2.3079999999999998</v>
      </c>
      <c r="G49" s="25">
        <v>1.677</v>
      </c>
      <c r="H49" s="25">
        <v>2.2189999999999999</v>
      </c>
      <c r="I49" s="25">
        <v>2.3450000000000002</v>
      </c>
      <c r="J49" s="25">
        <v>2.258</v>
      </c>
      <c r="K49" s="25">
        <v>2.2669999999999999</v>
      </c>
      <c r="L49" s="25">
        <v>2.2829999999999999</v>
      </c>
      <c r="M49" s="25">
        <v>2.2559999999999998</v>
      </c>
      <c r="N49" s="25">
        <v>2.59</v>
      </c>
      <c r="O49" s="25">
        <v>2.5979999999999999</v>
      </c>
      <c r="P49" s="25">
        <v>2.5950000000000002</v>
      </c>
      <c r="Q49" s="25">
        <v>2.5990000000000002</v>
      </c>
    </row>
    <row r="50" spans="1:17" x14ac:dyDescent="0.2">
      <c r="A50" s="24">
        <v>6.9999999999999973</v>
      </c>
      <c r="B50" s="25">
        <v>2.2959999999999998</v>
      </c>
      <c r="C50" s="25">
        <v>2.3079999999999998</v>
      </c>
      <c r="D50" s="25">
        <v>2.2959999999999998</v>
      </c>
      <c r="E50" s="25">
        <v>2.34</v>
      </c>
      <c r="F50" s="25">
        <v>2.3079999999999998</v>
      </c>
      <c r="G50" s="25">
        <v>1.675</v>
      </c>
      <c r="H50" s="25">
        <v>2.2200000000000002</v>
      </c>
      <c r="I50" s="25">
        <v>2.3460000000000001</v>
      </c>
      <c r="J50" s="25">
        <v>2.2589999999999999</v>
      </c>
      <c r="K50" s="25">
        <v>2.2669999999999999</v>
      </c>
      <c r="L50" s="25">
        <v>2.2810000000000001</v>
      </c>
      <c r="M50" s="25">
        <v>2.2570000000000001</v>
      </c>
      <c r="N50" s="25">
        <v>2.5920000000000001</v>
      </c>
      <c r="O50" s="25">
        <v>2.601</v>
      </c>
      <c r="P50" s="25">
        <v>2.597</v>
      </c>
      <c r="Q50" s="25">
        <v>2.601</v>
      </c>
    </row>
    <row r="51" spans="1:17" x14ac:dyDescent="0.2">
      <c r="A51" s="24">
        <v>7.3333333333333304</v>
      </c>
      <c r="B51" s="25">
        <v>2.2970000000000002</v>
      </c>
      <c r="C51" s="25">
        <v>2.306</v>
      </c>
      <c r="D51" s="25">
        <v>2.294</v>
      </c>
      <c r="E51" s="25">
        <v>2.343</v>
      </c>
      <c r="F51" s="25">
        <v>2.3079999999999998</v>
      </c>
      <c r="G51" s="25">
        <v>1.6739999999999999</v>
      </c>
      <c r="H51" s="25">
        <v>2.2200000000000002</v>
      </c>
      <c r="I51" s="25">
        <v>2.3460000000000001</v>
      </c>
      <c r="J51" s="25">
        <v>2.2610000000000001</v>
      </c>
      <c r="K51" s="25">
        <v>2.2669999999999999</v>
      </c>
      <c r="L51" s="25">
        <v>2.286</v>
      </c>
      <c r="M51" s="25">
        <v>2.2599999999999998</v>
      </c>
      <c r="N51" s="25">
        <v>2.589</v>
      </c>
      <c r="O51" s="25">
        <v>2.6019999999999999</v>
      </c>
      <c r="P51" s="25">
        <v>2.6040000000000001</v>
      </c>
      <c r="Q51" s="25">
        <v>2.6040000000000001</v>
      </c>
    </row>
    <row r="52" spans="1:17" x14ac:dyDescent="0.2">
      <c r="A52" s="24">
        <v>7.6666666666666634</v>
      </c>
      <c r="B52" s="25">
        <v>2.298</v>
      </c>
      <c r="C52" s="25">
        <v>2.3090000000000002</v>
      </c>
      <c r="D52" s="25">
        <v>2.2970000000000002</v>
      </c>
      <c r="E52" s="25">
        <v>2.347</v>
      </c>
      <c r="F52" s="25">
        <v>2.3130000000000002</v>
      </c>
      <c r="G52" s="25">
        <v>1.6739999999999999</v>
      </c>
      <c r="H52" s="25">
        <v>2.222</v>
      </c>
      <c r="I52" s="25">
        <v>2.347</v>
      </c>
      <c r="J52" s="25">
        <v>2.2610000000000001</v>
      </c>
      <c r="K52" s="25">
        <v>2.2679999999999998</v>
      </c>
      <c r="L52" s="25">
        <v>2.2869999999999999</v>
      </c>
      <c r="M52" s="25">
        <v>2.258</v>
      </c>
      <c r="N52" s="25">
        <v>2.5960000000000001</v>
      </c>
      <c r="O52" s="25">
        <v>2.6040000000000001</v>
      </c>
      <c r="P52" s="25">
        <v>2.609</v>
      </c>
      <c r="Q52" s="25">
        <v>2.6070000000000002</v>
      </c>
    </row>
    <row r="53" spans="1:17" x14ac:dyDescent="0.2">
      <c r="A53" s="24">
        <v>7.9999999999999964</v>
      </c>
      <c r="B53" s="25">
        <v>2.2999999999999998</v>
      </c>
      <c r="C53" s="25">
        <v>2.3090000000000002</v>
      </c>
      <c r="D53" s="25">
        <v>2.2989999999999999</v>
      </c>
      <c r="E53" s="25">
        <v>2.3460000000000001</v>
      </c>
      <c r="F53" s="25">
        <v>2.3119999999999998</v>
      </c>
      <c r="G53" s="25">
        <v>1.6719999999999999</v>
      </c>
      <c r="H53" s="25">
        <v>2.2229999999999999</v>
      </c>
      <c r="I53" s="25">
        <v>2.35</v>
      </c>
      <c r="J53" s="25">
        <v>2.262</v>
      </c>
      <c r="K53" s="25">
        <v>2.2730000000000001</v>
      </c>
      <c r="L53" s="25">
        <v>2.2869999999999999</v>
      </c>
      <c r="M53" s="25">
        <v>2.2639999999999998</v>
      </c>
      <c r="N53" s="25">
        <v>2.5990000000000002</v>
      </c>
      <c r="O53" s="25">
        <v>2.6070000000000002</v>
      </c>
      <c r="P53" s="25">
        <v>2.609</v>
      </c>
      <c r="Q53" s="25">
        <v>2.6139999999999999</v>
      </c>
    </row>
    <row r="54" spans="1:17" x14ac:dyDescent="0.2">
      <c r="A54" s="24">
        <v>8.3333333333333304</v>
      </c>
      <c r="B54" s="25">
        <v>2.2989999999999999</v>
      </c>
      <c r="C54" s="25">
        <v>2.31</v>
      </c>
      <c r="D54" s="25">
        <v>2.2999999999999998</v>
      </c>
      <c r="E54" s="25">
        <v>2.343</v>
      </c>
      <c r="F54" s="25">
        <v>2.3140000000000001</v>
      </c>
      <c r="G54" s="25">
        <v>1.669</v>
      </c>
      <c r="H54" s="25">
        <v>2.222</v>
      </c>
      <c r="I54" s="25">
        <v>2.3479999999999999</v>
      </c>
      <c r="J54" s="25">
        <v>2.2669999999999999</v>
      </c>
      <c r="K54" s="25">
        <v>2.2730000000000001</v>
      </c>
      <c r="L54" s="25">
        <v>2.29</v>
      </c>
      <c r="M54" s="25">
        <v>2.266</v>
      </c>
      <c r="N54" s="25">
        <v>2.6019999999999999</v>
      </c>
      <c r="O54" s="25">
        <v>2.6110000000000002</v>
      </c>
      <c r="P54" s="25">
        <v>2.613</v>
      </c>
      <c r="Q54" s="25">
        <v>2.6120000000000001</v>
      </c>
    </row>
    <row r="55" spans="1:17" x14ac:dyDescent="0.2">
      <c r="A55" s="24">
        <v>8.6666666666666643</v>
      </c>
      <c r="B55" s="25">
        <v>2.3010000000000002</v>
      </c>
      <c r="C55" s="25">
        <v>2.3119999999999998</v>
      </c>
      <c r="D55" s="25">
        <v>2.2989999999999999</v>
      </c>
      <c r="E55" s="25">
        <v>2.3439999999999999</v>
      </c>
      <c r="F55" s="25">
        <v>2.3149999999999999</v>
      </c>
      <c r="G55" s="25">
        <v>1.669</v>
      </c>
      <c r="H55" s="25">
        <v>2.226</v>
      </c>
      <c r="I55" s="25">
        <v>2.347</v>
      </c>
      <c r="J55" s="25">
        <v>2.2679999999999998</v>
      </c>
      <c r="K55" s="25">
        <v>2.2730000000000001</v>
      </c>
      <c r="L55" s="25">
        <v>2.2909999999999999</v>
      </c>
      <c r="M55" s="25">
        <v>2.2650000000000001</v>
      </c>
      <c r="N55" s="25">
        <v>2.61</v>
      </c>
      <c r="O55" s="25">
        <v>2.621</v>
      </c>
      <c r="P55" s="25">
        <v>2.617</v>
      </c>
      <c r="Q55" s="25">
        <v>2.6160000000000001</v>
      </c>
    </row>
    <row r="56" spans="1:17" x14ac:dyDescent="0.2">
      <c r="A56" s="24">
        <v>8.9999999999999982</v>
      </c>
      <c r="B56" s="25">
        <v>2.302</v>
      </c>
      <c r="C56" s="25">
        <v>2.3119999999999998</v>
      </c>
      <c r="D56" s="25">
        <v>2.3010000000000002</v>
      </c>
      <c r="E56" s="25">
        <v>2.3460000000000001</v>
      </c>
      <c r="F56" s="25">
        <v>2.3170000000000002</v>
      </c>
      <c r="G56" s="25">
        <v>1.667</v>
      </c>
      <c r="H56" s="25">
        <v>2.2250000000000001</v>
      </c>
      <c r="I56" s="25">
        <v>2.3490000000000002</v>
      </c>
      <c r="J56" s="25">
        <v>2.2690000000000001</v>
      </c>
      <c r="K56" s="25">
        <v>2.2770000000000001</v>
      </c>
      <c r="L56" s="25">
        <v>2.2909999999999999</v>
      </c>
      <c r="M56" s="25">
        <v>2.27</v>
      </c>
      <c r="N56" s="25">
        <v>2.6110000000000002</v>
      </c>
      <c r="O56" s="25">
        <v>2.621</v>
      </c>
      <c r="P56" s="25">
        <v>2.62</v>
      </c>
      <c r="Q56" s="25">
        <v>2.62</v>
      </c>
    </row>
    <row r="57" spans="1:17" x14ac:dyDescent="0.2">
      <c r="A57" s="24">
        <v>9.3333333333333321</v>
      </c>
      <c r="B57" s="25">
        <v>2.3029999999999999</v>
      </c>
      <c r="C57" s="25">
        <v>2.3149999999999999</v>
      </c>
      <c r="D57" s="25">
        <v>2.3029999999999999</v>
      </c>
      <c r="E57" s="25">
        <v>2.3479999999999999</v>
      </c>
      <c r="F57" s="25">
        <v>2.319</v>
      </c>
      <c r="G57" s="25">
        <v>1.6659999999999999</v>
      </c>
      <c r="H57" s="25">
        <v>2.2269999999999999</v>
      </c>
      <c r="I57" s="25">
        <v>2.3490000000000002</v>
      </c>
      <c r="J57" s="25">
        <v>2.2719999999999998</v>
      </c>
      <c r="K57" s="25">
        <v>2.2759999999999998</v>
      </c>
      <c r="L57" s="25">
        <v>2.2919999999999998</v>
      </c>
      <c r="M57" s="25">
        <v>2.2709999999999999</v>
      </c>
      <c r="N57" s="25">
        <v>2.6110000000000002</v>
      </c>
      <c r="O57" s="25">
        <v>2.6269999999999998</v>
      </c>
      <c r="P57" s="25">
        <v>2.6179999999999999</v>
      </c>
      <c r="Q57" s="25">
        <v>2.6259999999999999</v>
      </c>
    </row>
    <row r="58" spans="1:17" x14ac:dyDescent="0.2">
      <c r="A58" s="24">
        <v>9.6666666666666661</v>
      </c>
      <c r="B58" s="25">
        <v>2.3050000000000002</v>
      </c>
      <c r="C58" s="25">
        <v>2.3140000000000001</v>
      </c>
      <c r="D58" s="25">
        <v>2.302</v>
      </c>
      <c r="E58" s="25">
        <v>2.3460000000000001</v>
      </c>
      <c r="F58" s="25">
        <v>2.3180000000000001</v>
      </c>
      <c r="G58" s="25">
        <v>1.663</v>
      </c>
      <c r="H58" s="25">
        <v>2.2269999999999999</v>
      </c>
      <c r="I58" s="25">
        <v>2.351</v>
      </c>
      <c r="J58" s="25">
        <v>2.2690000000000001</v>
      </c>
      <c r="K58" s="25">
        <v>2.2789999999999999</v>
      </c>
      <c r="L58" s="25">
        <v>2.294</v>
      </c>
      <c r="M58" s="25">
        <v>2.2719999999999998</v>
      </c>
      <c r="N58" s="25">
        <v>2.6160000000000001</v>
      </c>
      <c r="O58" s="25">
        <v>2.6280000000000001</v>
      </c>
      <c r="P58" s="25">
        <v>2.6240000000000001</v>
      </c>
      <c r="Q58" s="25">
        <v>2.629</v>
      </c>
    </row>
    <row r="59" spans="1:17" x14ac:dyDescent="0.2">
      <c r="A59" s="24">
        <v>10</v>
      </c>
      <c r="B59" s="25">
        <v>2.306</v>
      </c>
      <c r="C59" s="25">
        <v>2.3159999999999998</v>
      </c>
      <c r="D59" s="25">
        <v>2.3039999999999998</v>
      </c>
      <c r="E59" s="25">
        <v>2.3479999999999999</v>
      </c>
      <c r="F59" s="25">
        <v>2.3170000000000002</v>
      </c>
      <c r="G59" s="25">
        <v>1.6579999999999999</v>
      </c>
      <c r="H59" s="25">
        <v>2.2269999999999999</v>
      </c>
      <c r="I59" s="25">
        <v>2.3530000000000002</v>
      </c>
      <c r="J59" s="25">
        <v>2.2730000000000001</v>
      </c>
      <c r="K59" s="25">
        <v>2.2799999999999998</v>
      </c>
      <c r="L59" s="25">
        <v>2.2949999999999999</v>
      </c>
      <c r="M59" s="25">
        <v>2.2730000000000001</v>
      </c>
      <c r="N59" s="25">
        <v>2.6230000000000002</v>
      </c>
      <c r="O59" s="25">
        <v>2.6280000000000001</v>
      </c>
      <c r="P59" s="25">
        <v>2.6280000000000001</v>
      </c>
      <c r="Q59" s="25">
        <v>2.629</v>
      </c>
    </row>
    <row r="60" spans="1:17" x14ac:dyDescent="0.2">
      <c r="A60" s="24">
        <v>10.333333333333334</v>
      </c>
      <c r="B60" s="25">
        <v>2.306</v>
      </c>
      <c r="C60" s="25">
        <v>2.3170000000000002</v>
      </c>
      <c r="D60" s="25">
        <v>2.3050000000000002</v>
      </c>
      <c r="E60" s="25">
        <v>2.3490000000000002</v>
      </c>
      <c r="F60" s="25">
        <v>2.3199999999999998</v>
      </c>
      <c r="G60" s="25">
        <v>1.655</v>
      </c>
      <c r="H60" s="25">
        <v>2.2320000000000002</v>
      </c>
      <c r="I60" s="25">
        <v>2.3559999999999999</v>
      </c>
      <c r="J60" s="25">
        <v>2.2759999999999998</v>
      </c>
      <c r="K60" s="25">
        <v>2.282</v>
      </c>
      <c r="L60" s="25">
        <v>2.2989999999999999</v>
      </c>
      <c r="M60" s="25">
        <v>2.2759999999999998</v>
      </c>
      <c r="N60" s="25">
        <v>2.6230000000000002</v>
      </c>
      <c r="O60" s="25">
        <v>2.6309999999999998</v>
      </c>
      <c r="P60" s="25">
        <v>2.6320000000000001</v>
      </c>
      <c r="Q60" s="25">
        <v>2.6349999999999998</v>
      </c>
    </row>
    <row r="61" spans="1:17" x14ac:dyDescent="0.2">
      <c r="A61" s="24">
        <v>10.666666666666668</v>
      </c>
      <c r="B61" s="25">
        <v>2.3069999999999999</v>
      </c>
      <c r="C61" s="25">
        <v>2.3180000000000001</v>
      </c>
      <c r="D61" s="25">
        <v>2.3050000000000002</v>
      </c>
      <c r="E61" s="25">
        <v>2.3530000000000002</v>
      </c>
      <c r="F61" s="25">
        <v>2.323</v>
      </c>
      <c r="G61" s="25">
        <v>1.655</v>
      </c>
      <c r="H61" s="25">
        <v>2.23</v>
      </c>
      <c r="I61" s="25">
        <v>2.3559999999999999</v>
      </c>
      <c r="J61" s="25">
        <v>2.2749999999999999</v>
      </c>
      <c r="K61" s="25">
        <v>2.2850000000000001</v>
      </c>
      <c r="L61" s="25">
        <v>2.2999999999999998</v>
      </c>
      <c r="M61" s="25">
        <v>2.2759999999999998</v>
      </c>
      <c r="N61" s="25">
        <v>2.6259999999999999</v>
      </c>
      <c r="O61" s="25">
        <v>2.6379999999999999</v>
      </c>
      <c r="P61" s="25">
        <v>2.6419999999999999</v>
      </c>
      <c r="Q61" s="25">
        <v>2.6389999999999998</v>
      </c>
    </row>
    <row r="62" spans="1:17" x14ac:dyDescent="0.2">
      <c r="A62" s="24">
        <v>11.000000000000002</v>
      </c>
      <c r="B62" s="25">
        <v>2.3069999999999999</v>
      </c>
      <c r="C62" s="25">
        <v>2.319</v>
      </c>
      <c r="D62" s="25">
        <v>2.3069999999999999</v>
      </c>
      <c r="E62" s="25">
        <v>2.351</v>
      </c>
      <c r="F62" s="25">
        <v>2.323</v>
      </c>
      <c r="G62" s="25">
        <v>1.657</v>
      </c>
      <c r="H62" s="25">
        <v>2.2320000000000002</v>
      </c>
      <c r="I62" s="25">
        <v>2.3559999999999999</v>
      </c>
      <c r="J62" s="25">
        <v>2.2759999999999998</v>
      </c>
      <c r="K62" s="25">
        <v>2.286</v>
      </c>
      <c r="L62" s="25">
        <v>2.302</v>
      </c>
      <c r="M62" s="25">
        <v>2.2799999999999998</v>
      </c>
      <c r="N62" s="25">
        <v>2.6320000000000001</v>
      </c>
      <c r="O62" s="25">
        <v>2.6349999999999998</v>
      </c>
      <c r="P62" s="25">
        <v>2.637</v>
      </c>
      <c r="Q62" s="25">
        <v>2.6429999999999998</v>
      </c>
    </row>
    <row r="63" spans="1:17" x14ac:dyDescent="0.2">
      <c r="A63" s="24">
        <v>11.333333333333336</v>
      </c>
      <c r="B63" s="25">
        <v>2.3079999999999998</v>
      </c>
      <c r="C63" s="25">
        <v>2.3220000000000001</v>
      </c>
      <c r="D63" s="25">
        <v>2.306</v>
      </c>
      <c r="E63" s="25">
        <v>2.3519999999999999</v>
      </c>
      <c r="F63" s="25">
        <v>2.3239999999999998</v>
      </c>
      <c r="G63" s="25">
        <v>1.653</v>
      </c>
      <c r="H63" s="25">
        <v>2.2320000000000002</v>
      </c>
      <c r="I63" s="25">
        <v>2.3570000000000002</v>
      </c>
      <c r="J63" s="25">
        <v>2.2799999999999998</v>
      </c>
      <c r="K63" s="25">
        <v>2.2879999999999998</v>
      </c>
      <c r="L63" s="25">
        <v>2.3039999999999998</v>
      </c>
      <c r="M63" s="25">
        <v>2.2789999999999999</v>
      </c>
      <c r="N63" s="25">
        <v>2.6309999999999998</v>
      </c>
      <c r="O63" s="25">
        <v>2.6389999999999998</v>
      </c>
      <c r="P63" s="25">
        <v>2.6419999999999999</v>
      </c>
      <c r="Q63" s="25">
        <v>2.6459999999999999</v>
      </c>
    </row>
    <row r="64" spans="1:17" x14ac:dyDescent="0.2">
      <c r="A64" s="24">
        <v>11.66666666666667</v>
      </c>
      <c r="B64" s="25">
        <v>2.3090000000000002</v>
      </c>
      <c r="C64" s="25">
        <v>2.3199999999999998</v>
      </c>
      <c r="D64" s="25">
        <v>2.3069999999999999</v>
      </c>
      <c r="E64" s="25">
        <v>2.351</v>
      </c>
      <c r="F64" s="25">
        <v>2.3250000000000002</v>
      </c>
      <c r="G64" s="25">
        <v>1.6539999999999999</v>
      </c>
      <c r="H64" s="25">
        <v>2.234</v>
      </c>
      <c r="I64" s="25">
        <v>2.36</v>
      </c>
      <c r="J64" s="25">
        <v>2.2789999999999999</v>
      </c>
      <c r="K64" s="25">
        <v>2.2879999999999998</v>
      </c>
      <c r="L64" s="25">
        <v>2.3029999999999999</v>
      </c>
      <c r="M64" s="25">
        <v>2.2799999999999998</v>
      </c>
      <c r="N64" s="25">
        <v>2.6389999999999998</v>
      </c>
      <c r="O64" s="25">
        <v>2.6419999999999999</v>
      </c>
      <c r="P64" s="25">
        <v>2.64</v>
      </c>
      <c r="Q64" s="25">
        <v>2.6459999999999999</v>
      </c>
    </row>
    <row r="65" spans="1:17" x14ac:dyDescent="0.2">
      <c r="A65" s="24">
        <v>12.000000000000004</v>
      </c>
      <c r="B65" s="25">
        <v>2.3130000000000002</v>
      </c>
      <c r="C65" s="25">
        <v>2.3239999999999998</v>
      </c>
      <c r="D65" s="25">
        <v>2.3079999999999998</v>
      </c>
      <c r="E65" s="25">
        <v>2.3530000000000002</v>
      </c>
      <c r="F65" s="25">
        <v>2.327</v>
      </c>
      <c r="G65" s="25">
        <v>1.6539999999999999</v>
      </c>
      <c r="H65" s="25">
        <v>2.234</v>
      </c>
      <c r="I65" s="25">
        <v>2.363</v>
      </c>
      <c r="J65" s="25">
        <v>2.2799999999999998</v>
      </c>
      <c r="K65" s="25">
        <v>2.2869999999999999</v>
      </c>
      <c r="L65" s="25">
        <v>2.3039999999999998</v>
      </c>
      <c r="M65" s="25">
        <v>2.2829999999999999</v>
      </c>
      <c r="N65" s="25">
        <v>2.6339999999999999</v>
      </c>
      <c r="O65" s="25">
        <v>2.6469999999999998</v>
      </c>
      <c r="P65" s="25">
        <v>2.6469999999999998</v>
      </c>
      <c r="Q65" s="25">
        <v>2.6539999999999999</v>
      </c>
    </row>
    <row r="66" spans="1:17" x14ac:dyDescent="0.2">
      <c r="A66" s="24">
        <v>12.333333333333337</v>
      </c>
      <c r="B66" s="25">
        <v>2.3130000000000002</v>
      </c>
      <c r="C66" s="25">
        <v>2.323</v>
      </c>
      <c r="D66" s="25">
        <v>2.3109999999999999</v>
      </c>
      <c r="E66" s="25">
        <v>2.3530000000000002</v>
      </c>
      <c r="F66" s="25">
        <v>2.3290000000000002</v>
      </c>
      <c r="G66" s="25">
        <v>1.6479999999999999</v>
      </c>
      <c r="H66" s="25">
        <v>2.2360000000000002</v>
      </c>
      <c r="I66" s="25">
        <v>2.36</v>
      </c>
      <c r="J66" s="25">
        <v>2.2829999999999999</v>
      </c>
      <c r="K66" s="25">
        <v>2.29</v>
      </c>
      <c r="L66" s="25">
        <v>2.3069999999999999</v>
      </c>
      <c r="M66" s="25">
        <v>2.282</v>
      </c>
      <c r="N66" s="25">
        <v>2.6389999999999998</v>
      </c>
      <c r="O66" s="25">
        <v>2.65</v>
      </c>
      <c r="P66" s="25">
        <v>2.6469999999999998</v>
      </c>
      <c r="Q66" s="25">
        <v>2.649</v>
      </c>
    </row>
    <row r="67" spans="1:17" x14ac:dyDescent="0.2">
      <c r="A67" s="24">
        <v>12.666666666666671</v>
      </c>
      <c r="B67" s="25">
        <v>2.3119999999999998</v>
      </c>
      <c r="C67" s="25">
        <v>2.3239999999999998</v>
      </c>
      <c r="D67" s="25">
        <v>2.3109999999999999</v>
      </c>
      <c r="E67" s="25">
        <v>2.3540000000000001</v>
      </c>
      <c r="F67" s="25">
        <v>2.33</v>
      </c>
      <c r="G67" s="25">
        <v>1.6439999999999999</v>
      </c>
      <c r="H67" s="25">
        <v>2.2360000000000002</v>
      </c>
      <c r="I67" s="25">
        <v>2.3620000000000001</v>
      </c>
      <c r="J67" s="25">
        <v>2.2850000000000001</v>
      </c>
      <c r="K67" s="25">
        <v>2.2909999999999999</v>
      </c>
      <c r="L67" s="25">
        <v>2.31</v>
      </c>
      <c r="M67" s="25">
        <v>2.2850000000000001</v>
      </c>
      <c r="N67" s="25">
        <v>2.6469999999999998</v>
      </c>
      <c r="O67" s="25">
        <v>2.6560000000000001</v>
      </c>
      <c r="P67" s="25">
        <v>2.6549999999999998</v>
      </c>
      <c r="Q67" s="25">
        <v>2.6539999999999999</v>
      </c>
    </row>
    <row r="68" spans="1:17" x14ac:dyDescent="0.2">
      <c r="A68" s="24">
        <v>13.000000000000005</v>
      </c>
      <c r="B68" s="25">
        <v>2.3119999999999998</v>
      </c>
      <c r="C68" s="25">
        <v>2.323</v>
      </c>
      <c r="D68" s="25">
        <v>2.3119999999999998</v>
      </c>
      <c r="E68" s="25">
        <v>2.3580000000000001</v>
      </c>
      <c r="F68" s="25">
        <v>2.33</v>
      </c>
      <c r="G68" s="25">
        <v>1.643</v>
      </c>
      <c r="H68" s="25">
        <v>2.238</v>
      </c>
      <c r="I68" s="25">
        <v>2.3650000000000002</v>
      </c>
      <c r="J68" s="25">
        <v>2.2850000000000001</v>
      </c>
      <c r="K68" s="25">
        <v>2.2930000000000001</v>
      </c>
      <c r="L68" s="25">
        <v>2.3109999999999999</v>
      </c>
      <c r="M68" s="25">
        <v>2.2869999999999999</v>
      </c>
      <c r="N68" s="25">
        <v>2.6480000000000001</v>
      </c>
      <c r="O68" s="25">
        <v>2.6579999999999999</v>
      </c>
      <c r="P68" s="25">
        <v>2.661</v>
      </c>
      <c r="Q68" s="25">
        <v>2.66</v>
      </c>
    </row>
    <row r="69" spans="1:17" x14ac:dyDescent="0.2">
      <c r="A69" s="24">
        <v>13.333333333333339</v>
      </c>
      <c r="B69" s="25">
        <v>2.3119999999999998</v>
      </c>
      <c r="C69" s="25">
        <v>2.3250000000000002</v>
      </c>
      <c r="D69" s="25">
        <v>2.3109999999999999</v>
      </c>
      <c r="E69" s="25">
        <v>2.36</v>
      </c>
      <c r="F69" s="25">
        <v>2.33</v>
      </c>
      <c r="G69" s="25">
        <v>1.643</v>
      </c>
      <c r="H69" s="25">
        <v>2.2370000000000001</v>
      </c>
      <c r="I69" s="25">
        <v>2.3639999999999999</v>
      </c>
      <c r="J69" s="25">
        <v>2.286</v>
      </c>
      <c r="K69" s="25">
        <v>2.294</v>
      </c>
      <c r="L69" s="25">
        <v>2.3130000000000002</v>
      </c>
      <c r="M69" s="25">
        <v>2.286</v>
      </c>
      <c r="N69" s="25">
        <v>2.6539999999999999</v>
      </c>
      <c r="O69" s="25">
        <v>2.6669999999999998</v>
      </c>
      <c r="P69" s="25">
        <v>2.657</v>
      </c>
      <c r="Q69" s="25">
        <v>2.665</v>
      </c>
    </row>
    <row r="70" spans="1:17" x14ac:dyDescent="0.2">
      <c r="A70" s="24">
        <v>13.666666666666673</v>
      </c>
      <c r="B70" s="25">
        <v>2.3130000000000002</v>
      </c>
      <c r="C70" s="25">
        <v>2.3279999999999998</v>
      </c>
      <c r="D70" s="25">
        <v>2.3119999999999998</v>
      </c>
      <c r="E70" s="25">
        <v>2.359</v>
      </c>
      <c r="F70" s="25">
        <v>2.3319999999999999</v>
      </c>
      <c r="G70" s="25">
        <v>1.645</v>
      </c>
      <c r="H70" s="25">
        <v>2.2370000000000001</v>
      </c>
      <c r="I70" s="25">
        <v>2.3679999999999999</v>
      </c>
      <c r="J70" s="25">
        <v>2.2869999999999999</v>
      </c>
      <c r="K70" s="25">
        <v>2.294</v>
      </c>
      <c r="L70" s="25">
        <v>2.3119999999999998</v>
      </c>
      <c r="M70" s="25">
        <v>2.2890000000000001</v>
      </c>
      <c r="N70" s="25">
        <v>2.657</v>
      </c>
      <c r="O70" s="25">
        <v>2.6680000000000001</v>
      </c>
      <c r="P70" s="25">
        <v>2.665</v>
      </c>
      <c r="Q70" s="25">
        <v>2.67</v>
      </c>
    </row>
    <row r="71" spans="1:17" x14ac:dyDescent="0.2">
      <c r="A71" s="24">
        <v>14.000000000000007</v>
      </c>
      <c r="B71" s="25">
        <v>2.3140000000000001</v>
      </c>
      <c r="C71" s="25">
        <v>2.327</v>
      </c>
      <c r="D71" s="25">
        <v>2.3140000000000001</v>
      </c>
      <c r="E71" s="25">
        <v>2.3580000000000001</v>
      </c>
      <c r="F71" s="25">
        <v>2.3340000000000001</v>
      </c>
      <c r="G71" s="25">
        <v>1.6439999999999999</v>
      </c>
      <c r="H71" s="25">
        <v>2.238</v>
      </c>
      <c r="I71" s="25">
        <v>2.3650000000000002</v>
      </c>
      <c r="J71" s="25">
        <v>2.2869999999999999</v>
      </c>
      <c r="K71" s="25">
        <v>2.2989999999999999</v>
      </c>
      <c r="L71" s="25">
        <v>2.3149999999999999</v>
      </c>
      <c r="M71" s="25">
        <v>2.29</v>
      </c>
      <c r="N71" s="25">
        <v>2.657</v>
      </c>
      <c r="O71" s="25">
        <v>2.67</v>
      </c>
      <c r="P71" s="25">
        <v>2.6680000000000001</v>
      </c>
      <c r="Q71" s="25">
        <v>2.6669999999999998</v>
      </c>
    </row>
    <row r="72" spans="1:17" x14ac:dyDescent="0.2">
      <c r="A72" s="24">
        <v>14.333333333333341</v>
      </c>
      <c r="B72" s="25">
        <v>2.3149999999999999</v>
      </c>
      <c r="C72" s="25">
        <v>2.3260000000000001</v>
      </c>
      <c r="D72" s="25">
        <v>2.3159999999999998</v>
      </c>
      <c r="E72" s="25">
        <v>2.3580000000000001</v>
      </c>
      <c r="F72" s="25">
        <v>2.335</v>
      </c>
      <c r="G72" s="25">
        <v>1.64</v>
      </c>
      <c r="H72" s="25">
        <v>2.242</v>
      </c>
      <c r="I72" s="25">
        <v>2.3660000000000001</v>
      </c>
      <c r="J72" s="25">
        <v>2.2909999999999999</v>
      </c>
      <c r="K72" s="25">
        <v>2.2970000000000002</v>
      </c>
      <c r="L72" s="25">
        <v>2.3140000000000001</v>
      </c>
      <c r="M72" s="25">
        <v>2.2930000000000001</v>
      </c>
      <c r="N72" s="25">
        <v>2.6659999999999999</v>
      </c>
      <c r="O72" s="25">
        <v>2.673</v>
      </c>
      <c r="P72" s="25">
        <v>2.669</v>
      </c>
      <c r="Q72" s="25">
        <v>2.6760000000000002</v>
      </c>
    </row>
    <row r="73" spans="1:17" x14ac:dyDescent="0.2">
      <c r="A73" s="24">
        <v>14.666666666666675</v>
      </c>
      <c r="B73" s="25">
        <v>2.3180000000000001</v>
      </c>
      <c r="C73" s="25">
        <v>2.3279999999999998</v>
      </c>
      <c r="D73" s="25">
        <v>2.3159999999999998</v>
      </c>
      <c r="E73" s="25">
        <v>2.3580000000000001</v>
      </c>
      <c r="F73" s="25">
        <v>2.3380000000000001</v>
      </c>
      <c r="G73" s="25">
        <v>1.6359999999999999</v>
      </c>
      <c r="H73" s="25">
        <v>2.2410000000000001</v>
      </c>
      <c r="I73" s="25">
        <v>2.367</v>
      </c>
      <c r="J73" s="25">
        <v>2.29</v>
      </c>
      <c r="K73" s="25">
        <v>2.2999999999999998</v>
      </c>
      <c r="L73" s="25">
        <v>2.3159999999999998</v>
      </c>
      <c r="M73" s="25">
        <v>2.29</v>
      </c>
      <c r="N73" s="25">
        <v>2.6619999999999999</v>
      </c>
      <c r="O73" s="25">
        <v>2.6760000000000002</v>
      </c>
      <c r="P73" s="25">
        <v>2.68</v>
      </c>
      <c r="Q73" s="25">
        <v>2.6829999999999998</v>
      </c>
    </row>
    <row r="74" spans="1:17" x14ac:dyDescent="0.2">
      <c r="A74" s="24">
        <v>15.000000000000009</v>
      </c>
      <c r="B74" s="25">
        <v>2.3159999999999998</v>
      </c>
      <c r="C74" s="25">
        <v>2.3279999999999998</v>
      </c>
      <c r="D74" s="25">
        <v>2.3140000000000001</v>
      </c>
      <c r="E74" s="25">
        <v>2.359</v>
      </c>
      <c r="F74" s="25">
        <v>2.3359999999999999</v>
      </c>
      <c r="G74" s="25">
        <v>1.6339999999999999</v>
      </c>
      <c r="H74" s="25">
        <v>2.2429999999999999</v>
      </c>
      <c r="I74" s="25">
        <v>2.367</v>
      </c>
      <c r="J74" s="25">
        <v>2.2919999999999998</v>
      </c>
      <c r="K74" s="25">
        <v>2.2989999999999999</v>
      </c>
      <c r="L74" s="25">
        <v>2.3170000000000002</v>
      </c>
      <c r="M74" s="25">
        <v>2.2919999999999998</v>
      </c>
      <c r="N74" s="25">
        <v>2.6640000000000001</v>
      </c>
      <c r="O74" s="25">
        <v>2.6789999999999998</v>
      </c>
      <c r="P74" s="25">
        <v>2.677</v>
      </c>
      <c r="Q74" s="25">
        <v>2.6840000000000002</v>
      </c>
    </row>
    <row r="75" spans="1:17" x14ac:dyDescent="0.2">
      <c r="A75" s="24">
        <v>15.333333333333343</v>
      </c>
      <c r="B75" s="25">
        <v>2.3220000000000001</v>
      </c>
      <c r="C75" s="25">
        <v>2.3279999999999998</v>
      </c>
      <c r="D75" s="25">
        <v>2.3180000000000001</v>
      </c>
      <c r="E75" s="25">
        <v>2.363</v>
      </c>
      <c r="F75" s="25">
        <v>2.339</v>
      </c>
      <c r="G75" s="25">
        <v>1.633</v>
      </c>
      <c r="H75" s="25">
        <v>2.242</v>
      </c>
      <c r="I75" s="25">
        <v>2.371</v>
      </c>
      <c r="J75" s="25">
        <v>2.2930000000000001</v>
      </c>
      <c r="K75" s="25">
        <v>2.2999999999999998</v>
      </c>
      <c r="L75" s="25">
        <v>2.3210000000000002</v>
      </c>
      <c r="M75" s="25">
        <v>2.2930000000000001</v>
      </c>
      <c r="N75" s="25">
        <v>2.6669999999999998</v>
      </c>
      <c r="O75" s="25">
        <v>2.6840000000000002</v>
      </c>
      <c r="P75" s="25">
        <v>2.6819999999999999</v>
      </c>
      <c r="Q75" s="25">
        <v>2.6819999999999999</v>
      </c>
    </row>
    <row r="76" spans="1:17" x14ac:dyDescent="0.2">
      <c r="A76" s="24">
        <v>15.666666666666677</v>
      </c>
      <c r="B76" s="25">
        <v>2.319</v>
      </c>
      <c r="C76" s="25">
        <v>2.331</v>
      </c>
      <c r="D76" s="25">
        <v>2.3180000000000001</v>
      </c>
      <c r="E76" s="25">
        <v>2.3650000000000002</v>
      </c>
      <c r="F76" s="25">
        <v>2.3370000000000002</v>
      </c>
      <c r="G76" s="25">
        <v>1.63</v>
      </c>
      <c r="H76" s="25">
        <v>2.2440000000000002</v>
      </c>
      <c r="I76" s="25">
        <v>2.371</v>
      </c>
      <c r="J76" s="25">
        <v>2.2949999999999999</v>
      </c>
      <c r="K76" s="25">
        <v>2.3039999999999998</v>
      </c>
      <c r="L76" s="25">
        <v>2.3220000000000001</v>
      </c>
      <c r="M76" s="25">
        <v>2.2949999999999999</v>
      </c>
      <c r="N76" s="25">
        <v>2.6680000000000001</v>
      </c>
      <c r="O76" s="25">
        <v>2.6880000000000002</v>
      </c>
      <c r="P76" s="25">
        <v>2.6880000000000002</v>
      </c>
      <c r="Q76" s="25">
        <v>2.6859999999999999</v>
      </c>
    </row>
    <row r="77" spans="1:17" x14ac:dyDescent="0.2">
      <c r="A77" s="24">
        <v>16.000000000000011</v>
      </c>
      <c r="B77" s="25">
        <v>2.3210000000000002</v>
      </c>
      <c r="C77" s="25">
        <v>2.3319999999999999</v>
      </c>
      <c r="D77" s="25">
        <v>2.3180000000000001</v>
      </c>
      <c r="E77" s="25">
        <v>2.3620000000000001</v>
      </c>
      <c r="F77" s="25">
        <v>2.3410000000000002</v>
      </c>
      <c r="G77" s="25">
        <v>1.63</v>
      </c>
      <c r="H77" s="25">
        <v>2.246</v>
      </c>
      <c r="I77" s="25">
        <v>2.3730000000000002</v>
      </c>
      <c r="J77" s="25">
        <v>2.2970000000000002</v>
      </c>
      <c r="K77" s="25">
        <v>2.306</v>
      </c>
      <c r="L77" s="25">
        <v>2.3239999999999998</v>
      </c>
      <c r="M77" s="25">
        <v>2.2970000000000002</v>
      </c>
      <c r="N77" s="25">
        <v>2.6760000000000002</v>
      </c>
      <c r="O77" s="25">
        <v>2.6949999999999998</v>
      </c>
      <c r="P77" s="25">
        <v>2.6909999999999998</v>
      </c>
      <c r="Q77" s="25">
        <v>2.6890000000000001</v>
      </c>
    </row>
    <row r="78" spans="1:17" x14ac:dyDescent="0.2">
      <c r="A78" s="24">
        <v>16.333333333333343</v>
      </c>
      <c r="B78" s="25">
        <v>2.3210000000000002</v>
      </c>
      <c r="C78" s="25">
        <v>2.3319999999999999</v>
      </c>
      <c r="D78" s="25">
        <v>2.3210000000000002</v>
      </c>
      <c r="E78" s="25">
        <v>2.363</v>
      </c>
      <c r="F78" s="25">
        <v>2.339</v>
      </c>
      <c r="G78" s="25">
        <v>1.627</v>
      </c>
      <c r="H78" s="25">
        <v>2.2469999999999999</v>
      </c>
      <c r="I78" s="25">
        <v>2.3759999999999999</v>
      </c>
      <c r="J78" s="25">
        <v>2.2959999999999998</v>
      </c>
      <c r="K78" s="25">
        <v>2.3050000000000002</v>
      </c>
      <c r="L78" s="25">
        <v>2.323</v>
      </c>
      <c r="M78" s="25">
        <v>2.2970000000000002</v>
      </c>
      <c r="N78" s="25">
        <v>2.681</v>
      </c>
      <c r="O78" s="25">
        <v>2.6890000000000001</v>
      </c>
      <c r="P78" s="25">
        <v>2.6909999999999998</v>
      </c>
      <c r="Q78" s="25">
        <v>2.6920000000000002</v>
      </c>
    </row>
    <row r="79" spans="1:17" x14ac:dyDescent="0.2">
      <c r="A79" s="24">
        <v>16.666666666666675</v>
      </c>
      <c r="B79" s="25">
        <v>2.3199999999999998</v>
      </c>
      <c r="C79" s="25">
        <v>2.33</v>
      </c>
      <c r="D79" s="25">
        <v>2.3199999999999998</v>
      </c>
      <c r="E79" s="25">
        <v>2.3660000000000001</v>
      </c>
      <c r="F79" s="25">
        <v>2.3410000000000002</v>
      </c>
      <c r="G79" s="25">
        <v>1.631</v>
      </c>
      <c r="H79" s="25">
        <v>2.2480000000000002</v>
      </c>
      <c r="I79" s="25">
        <v>2.3730000000000002</v>
      </c>
      <c r="J79" s="25">
        <v>2.2959999999999998</v>
      </c>
      <c r="K79" s="25">
        <v>2.306</v>
      </c>
      <c r="L79" s="25">
        <v>2.3220000000000001</v>
      </c>
      <c r="M79" s="25">
        <v>2.2999999999999998</v>
      </c>
      <c r="N79" s="25">
        <v>2.6850000000000001</v>
      </c>
      <c r="O79" s="25">
        <v>2.6960000000000002</v>
      </c>
      <c r="P79" s="25">
        <v>2.6960000000000002</v>
      </c>
      <c r="Q79" s="25">
        <v>2.6970000000000001</v>
      </c>
    </row>
    <row r="80" spans="1:17" x14ac:dyDescent="0.2">
      <c r="A80" s="24">
        <v>17.000000000000007</v>
      </c>
      <c r="B80" s="25">
        <v>2.323</v>
      </c>
      <c r="C80" s="25">
        <v>2.3330000000000002</v>
      </c>
      <c r="D80" s="25">
        <v>2.3199999999999998</v>
      </c>
      <c r="E80" s="25">
        <v>2.367</v>
      </c>
      <c r="F80" s="25">
        <v>2.3420000000000001</v>
      </c>
      <c r="G80" s="25">
        <v>1.631</v>
      </c>
      <c r="H80" s="25">
        <v>2.2490000000000001</v>
      </c>
      <c r="I80" s="25">
        <v>2.375</v>
      </c>
      <c r="J80" s="25">
        <v>2.2999999999999998</v>
      </c>
      <c r="K80" s="25">
        <v>2.3079999999999998</v>
      </c>
      <c r="L80" s="25">
        <v>2.327</v>
      </c>
      <c r="M80" s="25">
        <v>2.2989999999999999</v>
      </c>
      <c r="N80" s="25">
        <v>2.6840000000000002</v>
      </c>
      <c r="O80" s="25">
        <v>2.6989999999999998</v>
      </c>
      <c r="P80" s="25">
        <v>2.6920000000000002</v>
      </c>
      <c r="Q80" s="25">
        <v>2.7010000000000001</v>
      </c>
    </row>
    <row r="81" spans="1:17" x14ac:dyDescent="0.2">
      <c r="A81" s="24">
        <v>17.333333333333339</v>
      </c>
      <c r="B81" s="25">
        <v>2.3220000000000001</v>
      </c>
      <c r="C81" s="25">
        <v>2.335</v>
      </c>
      <c r="D81" s="25">
        <v>2.323</v>
      </c>
      <c r="E81" s="25">
        <v>2.367</v>
      </c>
      <c r="F81" s="25">
        <v>2.3439999999999999</v>
      </c>
      <c r="G81" s="25">
        <v>1.6319999999999999</v>
      </c>
      <c r="H81" s="25">
        <v>2.25</v>
      </c>
      <c r="I81" s="25">
        <v>2.3759999999999999</v>
      </c>
      <c r="J81" s="25">
        <v>2.2999999999999998</v>
      </c>
      <c r="K81" s="25">
        <v>2.3079999999999998</v>
      </c>
      <c r="L81" s="25">
        <v>2.33</v>
      </c>
      <c r="M81" s="25">
        <v>2.3010000000000002</v>
      </c>
      <c r="N81" s="25">
        <v>2.6840000000000002</v>
      </c>
      <c r="O81" s="25">
        <v>2.7029999999999998</v>
      </c>
      <c r="P81" s="25">
        <v>2.7040000000000002</v>
      </c>
      <c r="Q81" s="25">
        <v>2.698</v>
      </c>
    </row>
    <row r="82" spans="1:17" x14ac:dyDescent="0.2">
      <c r="A82" s="24">
        <v>17.666666666666671</v>
      </c>
      <c r="B82" s="25">
        <v>2.3250000000000002</v>
      </c>
      <c r="C82" s="25">
        <v>2.3380000000000001</v>
      </c>
      <c r="D82" s="25">
        <v>2.3250000000000002</v>
      </c>
      <c r="E82" s="25">
        <v>2.363</v>
      </c>
      <c r="F82" s="25">
        <v>2.3460000000000001</v>
      </c>
      <c r="G82" s="25">
        <v>1.631</v>
      </c>
      <c r="H82" s="25">
        <v>2.2530000000000001</v>
      </c>
      <c r="I82" s="25">
        <v>2.3769999999999998</v>
      </c>
      <c r="J82" s="25">
        <v>2.302</v>
      </c>
      <c r="K82" s="25">
        <v>2.3079999999999998</v>
      </c>
      <c r="L82" s="25">
        <v>2.3260000000000001</v>
      </c>
      <c r="M82" s="25">
        <v>2.3029999999999999</v>
      </c>
      <c r="N82" s="25">
        <v>2.6930000000000001</v>
      </c>
      <c r="O82" s="25">
        <v>2.7</v>
      </c>
      <c r="P82" s="25">
        <v>2.7040000000000002</v>
      </c>
      <c r="Q82" s="25">
        <v>2.702</v>
      </c>
    </row>
    <row r="83" spans="1:17" x14ac:dyDescent="0.2">
      <c r="A83" s="24">
        <v>18.000000000000004</v>
      </c>
      <c r="B83" s="25">
        <v>2.3210000000000002</v>
      </c>
      <c r="C83" s="25">
        <v>2.3380000000000001</v>
      </c>
      <c r="D83" s="25">
        <v>2.3239999999999998</v>
      </c>
      <c r="E83" s="25">
        <v>2.371</v>
      </c>
      <c r="F83" s="25">
        <v>2.3450000000000002</v>
      </c>
      <c r="G83" s="25">
        <v>1.629</v>
      </c>
      <c r="H83" s="25">
        <v>2.2530000000000001</v>
      </c>
      <c r="I83" s="25">
        <v>2.379</v>
      </c>
      <c r="J83" s="25">
        <v>2.3029999999999999</v>
      </c>
      <c r="K83" s="25">
        <v>2.3109999999999999</v>
      </c>
      <c r="L83" s="25">
        <v>2.327</v>
      </c>
      <c r="M83" s="25">
        <v>2.3010000000000002</v>
      </c>
      <c r="N83" s="25">
        <v>2.698</v>
      </c>
      <c r="O83" s="25">
        <v>2.7069999999999999</v>
      </c>
      <c r="P83" s="25">
        <v>2.7010000000000001</v>
      </c>
      <c r="Q83" s="25">
        <v>2.7090000000000001</v>
      </c>
    </row>
    <row r="84" spans="1:17" x14ac:dyDescent="0.2">
      <c r="A84" s="24">
        <v>18.333333333333336</v>
      </c>
      <c r="B84" s="25">
        <v>2.327</v>
      </c>
      <c r="C84" s="25">
        <v>2.335</v>
      </c>
      <c r="D84" s="25">
        <v>2.323</v>
      </c>
      <c r="E84" s="25">
        <v>2.37</v>
      </c>
      <c r="F84" s="25">
        <v>2.3479999999999999</v>
      </c>
      <c r="G84" s="25">
        <v>1.629</v>
      </c>
      <c r="H84" s="25">
        <v>2.2519999999999998</v>
      </c>
      <c r="I84" s="25">
        <v>2.38</v>
      </c>
      <c r="J84" s="25">
        <v>2.306</v>
      </c>
      <c r="K84" s="25">
        <v>2.3090000000000002</v>
      </c>
      <c r="L84" s="25">
        <v>2.33</v>
      </c>
      <c r="M84" s="25">
        <v>2.3029999999999999</v>
      </c>
      <c r="N84" s="25">
        <v>2.6949999999999998</v>
      </c>
      <c r="O84" s="25">
        <v>2.7090000000000001</v>
      </c>
      <c r="P84" s="25">
        <v>2.7090000000000001</v>
      </c>
      <c r="Q84" s="25">
        <v>2.7189999999999999</v>
      </c>
    </row>
    <row r="85" spans="1:17" x14ac:dyDescent="0.2">
      <c r="A85" s="24">
        <v>18.666666666666668</v>
      </c>
      <c r="B85" s="25">
        <v>2.323</v>
      </c>
      <c r="C85" s="25">
        <v>2.3380000000000001</v>
      </c>
      <c r="D85" s="25">
        <v>2.3279999999999998</v>
      </c>
      <c r="E85" s="25">
        <v>2.367</v>
      </c>
      <c r="F85" s="25">
        <v>2.347</v>
      </c>
      <c r="G85" s="25">
        <v>1.6220000000000001</v>
      </c>
      <c r="H85" s="25">
        <v>2.2530000000000001</v>
      </c>
      <c r="I85" s="25">
        <v>2.383</v>
      </c>
      <c r="J85" s="25">
        <v>2.3050000000000002</v>
      </c>
      <c r="K85" s="25">
        <v>2.3109999999999999</v>
      </c>
      <c r="L85" s="25">
        <v>2.331</v>
      </c>
      <c r="M85" s="25">
        <v>2.3050000000000002</v>
      </c>
      <c r="N85" s="25">
        <v>2.702</v>
      </c>
      <c r="O85" s="25">
        <v>2.7160000000000002</v>
      </c>
      <c r="P85" s="25">
        <v>2.7090000000000001</v>
      </c>
      <c r="Q85" s="25">
        <v>2.7160000000000002</v>
      </c>
    </row>
    <row r="86" spans="1:17" x14ac:dyDescent="0.2">
      <c r="A86" s="24">
        <v>19</v>
      </c>
      <c r="B86" s="25">
        <v>2.3279999999999998</v>
      </c>
      <c r="C86" s="25">
        <v>2.3359999999999999</v>
      </c>
      <c r="D86" s="25">
        <v>2.3239999999999998</v>
      </c>
      <c r="E86" s="25">
        <v>2.3679999999999999</v>
      </c>
      <c r="F86" s="25">
        <v>2.35</v>
      </c>
      <c r="G86" s="25">
        <v>1.62</v>
      </c>
      <c r="H86" s="25">
        <v>2.254</v>
      </c>
      <c r="I86" s="25">
        <v>2.383</v>
      </c>
      <c r="J86" s="25">
        <v>2.3069999999999999</v>
      </c>
      <c r="K86" s="25">
        <v>2.3109999999999999</v>
      </c>
      <c r="L86" s="25">
        <v>2.3319999999999999</v>
      </c>
      <c r="M86" s="25">
        <v>2.3079999999999998</v>
      </c>
      <c r="N86" s="25">
        <v>2.7010000000000001</v>
      </c>
      <c r="O86" s="25">
        <v>2.7170000000000001</v>
      </c>
      <c r="P86" s="25">
        <v>2.718</v>
      </c>
      <c r="Q86" s="25">
        <v>2.7210000000000001</v>
      </c>
    </row>
    <row r="87" spans="1:17" x14ac:dyDescent="0.2">
      <c r="A87" s="24">
        <v>19.333333333333332</v>
      </c>
      <c r="B87" s="25">
        <v>2.3279999999999998</v>
      </c>
      <c r="C87" s="25">
        <v>2.3410000000000002</v>
      </c>
      <c r="D87" s="25">
        <v>2.327</v>
      </c>
      <c r="E87" s="25">
        <v>2.371</v>
      </c>
      <c r="F87" s="25">
        <v>2.347</v>
      </c>
      <c r="G87" s="25">
        <v>1.617</v>
      </c>
      <c r="H87" s="25">
        <v>2.2549999999999999</v>
      </c>
      <c r="I87" s="25">
        <v>2.383</v>
      </c>
      <c r="J87" s="25">
        <v>2.3079999999999998</v>
      </c>
      <c r="K87" s="25">
        <v>2.3159999999999998</v>
      </c>
      <c r="L87" s="25">
        <v>2.3330000000000002</v>
      </c>
      <c r="M87" s="25">
        <v>2.306</v>
      </c>
      <c r="N87" s="25">
        <v>2.7090000000000001</v>
      </c>
      <c r="O87" s="25">
        <v>2.7160000000000002</v>
      </c>
      <c r="P87" s="25">
        <v>2.714</v>
      </c>
      <c r="Q87" s="25">
        <v>2.7269999999999999</v>
      </c>
    </row>
    <row r="88" spans="1:17" x14ac:dyDescent="0.2">
      <c r="A88" s="24">
        <v>19.666666666666664</v>
      </c>
      <c r="B88" s="25">
        <v>2.3279999999999998</v>
      </c>
      <c r="C88" s="25">
        <v>2.34</v>
      </c>
      <c r="D88" s="25">
        <v>2.3260000000000001</v>
      </c>
      <c r="E88" s="25">
        <v>2.3719999999999999</v>
      </c>
      <c r="F88" s="25">
        <v>2.351</v>
      </c>
      <c r="G88" s="25">
        <v>1.6180000000000001</v>
      </c>
      <c r="H88" s="25">
        <v>2.2549999999999999</v>
      </c>
      <c r="I88" s="25">
        <v>2.3839999999999999</v>
      </c>
      <c r="J88" s="25">
        <v>2.3090000000000002</v>
      </c>
      <c r="K88" s="25">
        <v>2.3170000000000002</v>
      </c>
      <c r="L88" s="25">
        <v>2.3340000000000001</v>
      </c>
      <c r="M88" s="25">
        <v>2.3109999999999999</v>
      </c>
      <c r="N88" s="25">
        <v>2.7160000000000002</v>
      </c>
      <c r="O88" s="25">
        <v>2.7210000000000001</v>
      </c>
      <c r="P88" s="25">
        <v>2.7189999999999999</v>
      </c>
      <c r="Q88" s="25">
        <v>2.7240000000000002</v>
      </c>
    </row>
    <row r="89" spans="1:17" x14ac:dyDescent="0.2">
      <c r="A89" s="24">
        <v>19.999999999999996</v>
      </c>
      <c r="B89" s="25">
        <v>2.3279999999999998</v>
      </c>
      <c r="C89" s="25">
        <v>2.3439999999999999</v>
      </c>
      <c r="D89" s="25">
        <v>2.3279999999999998</v>
      </c>
      <c r="E89" s="25">
        <v>2.3719999999999999</v>
      </c>
      <c r="F89" s="25">
        <v>2.35</v>
      </c>
      <c r="G89" s="25">
        <v>1.6160000000000001</v>
      </c>
      <c r="H89" s="25">
        <v>2.254</v>
      </c>
      <c r="I89" s="25">
        <v>2.3879999999999999</v>
      </c>
      <c r="J89" s="25">
        <v>2.3109999999999999</v>
      </c>
      <c r="K89" s="25">
        <v>2.319</v>
      </c>
      <c r="L89" s="25">
        <v>2.3380000000000001</v>
      </c>
      <c r="M89" s="25">
        <v>2.3090000000000002</v>
      </c>
      <c r="N89" s="25">
        <v>2.7090000000000001</v>
      </c>
      <c r="O89" s="25">
        <v>2.7189999999999999</v>
      </c>
      <c r="P89" s="25">
        <v>2.7269999999999999</v>
      </c>
      <c r="Q89" s="25">
        <v>2.73</v>
      </c>
    </row>
    <row r="90" spans="1:17" x14ac:dyDescent="0.2">
      <c r="A90" s="24">
        <v>20.333333333333329</v>
      </c>
      <c r="B90" s="25">
        <v>2.331</v>
      </c>
      <c r="C90" s="25">
        <v>2.3410000000000002</v>
      </c>
      <c r="D90" s="25">
        <v>2.3290000000000002</v>
      </c>
      <c r="E90" s="25">
        <v>2.3719999999999999</v>
      </c>
      <c r="F90" s="25">
        <v>2.35</v>
      </c>
      <c r="G90" s="25">
        <v>1.6160000000000001</v>
      </c>
      <c r="H90" s="25">
        <v>2.2559999999999998</v>
      </c>
      <c r="I90" s="25">
        <v>2.383</v>
      </c>
      <c r="J90" s="25">
        <v>2.3130000000000002</v>
      </c>
      <c r="K90" s="25">
        <v>2.319</v>
      </c>
      <c r="L90" s="25">
        <v>2.335</v>
      </c>
      <c r="M90" s="25">
        <v>2.3119999999999998</v>
      </c>
      <c r="N90" s="25">
        <v>2.7189999999999999</v>
      </c>
      <c r="O90" s="25">
        <v>2.7290000000000001</v>
      </c>
      <c r="P90" s="25">
        <v>2.7280000000000002</v>
      </c>
      <c r="Q90" s="25">
        <v>2.7280000000000002</v>
      </c>
    </row>
    <row r="91" spans="1:17" x14ac:dyDescent="0.2">
      <c r="A91" s="24">
        <v>20.666666666666661</v>
      </c>
      <c r="B91" s="25">
        <v>2.3319999999999999</v>
      </c>
      <c r="C91" s="25">
        <v>2.3410000000000002</v>
      </c>
      <c r="D91" s="25">
        <v>2.331</v>
      </c>
      <c r="E91" s="25">
        <v>2.3730000000000002</v>
      </c>
      <c r="F91" s="25">
        <v>2.35</v>
      </c>
      <c r="G91" s="25">
        <v>1.6140000000000001</v>
      </c>
      <c r="H91" s="25">
        <v>2.2570000000000001</v>
      </c>
      <c r="I91" s="25">
        <v>2.387</v>
      </c>
      <c r="J91" s="25">
        <v>2.31</v>
      </c>
      <c r="K91" s="25">
        <v>2.319</v>
      </c>
      <c r="L91" s="25">
        <v>2.3380000000000001</v>
      </c>
      <c r="M91" s="25">
        <v>2.3119999999999998</v>
      </c>
      <c r="N91" s="25">
        <v>2.71</v>
      </c>
      <c r="O91" s="25">
        <v>2.7269999999999999</v>
      </c>
      <c r="P91" s="25">
        <v>2.73</v>
      </c>
      <c r="Q91" s="25">
        <v>2.74</v>
      </c>
    </row>
    <row r="92" spans="1:17" x14ac:dyDescent="0.2">
      <c r="A92" s="24">
        <v>20.999999999999993</v>
      </c>
      <c r="B92" s="25">
        <v>2.3330000000000002</v>
      </c>
      <c r="C92" s="25">
        <v>2.3420000000000001</v>
      </c>
      <c r="D92" s="25">
        <v>2.3290000000000002</v>
      </c>
      <c r="E92" s="25">
        <v>2.3769999999999998</v>
      </c>
      <c r="F92" s="25">
        <v>2.3540000000000001</v>
      </c>
      <c r="G92" s="25">
        <v>1.6120000000000001</v>
      </c>
      <c r="H92" s="25">
        <v>2.2589999999999999</v>
      </c>
      <c r="I92" s="25">
        <v>2.3889999999999998</v>
      </c>
      <c r="J92" s="25">
        <v>2.3130000000000002</v>
      </c>
      <c r="K92" s="25">
        <v>2.3180000000000001</v>
      </c>
      <c r="L92" s="25">
        <v>2.3410000000000002</v>
      </c>
      <c r="M92" s="25">
        <v>2.3130000000000002</v>
      </c>
      <c r="N92" s="25">
        <v>2.7280000000000002</v>
      </c>
      <c r="O92" s="25">
        <v>2.74</v>
      </c>
      <c r="P92" s="25">
        <v>2.73</v>
      </c>
      <c r="Q92" s="25">
        <v>2.7360000000000002</v>
      </c>
    </row>
    <row r="93" spans="1:17" x14ac:dyDescent="0.2">
      <c r="A93" s="24">
        <v>21.333333333333325</v>
      </c>
      <c r="B93" s="25">
        <v>2.3290000000000002</v>
      </c>
      <c r="C93" s="25">
        <v>2.3439999999999999</v>
      </c>
      <c r="D93" s="25">
        <v>2.331</v>
      </c>
      <c r="E93" s="25">
        <v>2.3759999999999999</v>
      </c>
      <c r="F93" s="25">
        <v>2.3519999999999999</v>
      </c>
      <c r="G93" s="25">
        <v>1.611</v>
      </c>
      <c r="H93" s="25">
        <v>2.2559999999999998</v>
      </c>
      <c r="I93" s="25">
        <v>2.3879999999999999</v>
      </c>
      <c r="J93" s="25">
        <v>2.3149999999999999</v>
      </c>
      <c r="K93" s="25">
        <v>2.3239999999999998</v>
      </c>
      <c r="L93" s="25">
        <v>2.343</v>
      </c>
      <c r="M93" s="25">
        <v>2.3149999999999999</v>
      </c>
      <c r="N93" s="25">
        <v>2.7250000000000001</v>
      </c>
      <c r="O93" s="25">
        <v>2.734</v>
      </c>
      <c r="P93" s="25">
        <v>2.7349999999999999</v>
      </c>
      <c r="Q93" s="25">
        <v>2.738</v>
      </c>
    </row>
    <row r="94" spans="1:17" x14ac:dyDescent="0.2">
      <c r="A94" s="24">
        <v>21.666666666666657</v>
      </c>
      <c r="B94" s="25">
        <v>2.3319999999999999</v>
      </c>
      <c r="C94" s="25">
        <v>2.3420000000000001</v>
      </c>
      <c r="D94" s="25">
        <v>2.3319999999999999</v>
      </c>
      <c r="E94" s="25">
        <v>2.3730000000000002</v>
      </c>
      <c r="F94" s="25">
        <v>2.3540000000000001</v>
      </c>
      <c r="G94" s="25">
        <v>1.607</v>
      </c>
      <c r="H94" s="25">
        <v>2.2589999999999999</v>
      </c>
      <c r="I94" s="25">
        <v>2.3889999999999998</v>
      </c>
      <c r="J94" s="25">
        <v>2.3149999999999999</v>
      </c>
      <c r="K94" s="25">
        <v>2.3220000000000001</v>
      </c>
      <c r="L94" s="25">
        <v>2.3410000000000002</v>
      </c>
      <c r="M94" s="25">
        <v>2.3159999999999998</v>
      </c>
      <c r="N94" s="25">
        <v>2.73</v>
      </c>
      <c r="O94" s="25">
        <v>2.7440000000000002</v>
      </c>
      <c r="P94" s="25">
        <v>2.738</v>
      </c>
      <c r="Q94" s="25">
        <v>2.7480000000000002</v>
      </c>
    </row>
    <row r="95" spans="1:17" x14ac:dyDescent="0.2">
      <c r="A95" s="24">
        <v>21.999999999999989</v>
      </c>
      <c r="B95" s="25">
        <v>2.3319999999999999</v>
      </c>
      <c r="C95" s="25">
        <v>2.3450000000000002</v>
      </c>
      <c r="D95" s="25">
        <v>2.3330000000000002</v>
      </c>
      <c r="E95" s="25">
        <v>2.3780000000000001</v>
      </c>
      <c r="F95" s="25">
        <v>2.3559999999999999</v>
      </c>
      <c r="G95" s="25">
        <v>1.609</v>
      </c>
      <c r="H95" s="25">
        <v>2.2599999999999998</v>
      </c>
      <c r="I95" s="25">
        <v>2.391</v>
      </c>
      <c r="J95" s="25">
        <v>2.3170000000000002</v>
      </c>
      <c r="K95" s="25">
        <v>2.323</v>
      </c>
      <c r="L95" s="25">
        <v>2.343</v>
      </c>
      <c r="M95" s="25">
        <v>2.3199999999999998</v>
      </c>
      <c r="N95" s="25">
        <v>2.7389999999999999</v>
      </c>
      <c r="O95" s="25">
        <v>2.7370000000000001</v>
      </c>
      <c r="P95" s="25">
        <v>2.7410000000000001</v>
      </c>
      <c r="Q95" s="25">
        <v>2.7509999999999999</v>
      </c>
    </row>
    <row r="96" spans="1:17" x14ac:dyDescent="0.2">
      <c r="A96" s="27" t="s">
        <v>257</v>
      </c>
      <c r="B96" s="32">
        <f>SLOPE(B29:B95,$A29:$A95)</f>
        <v>2.8231702450315275E-3</v>
      </c>
      <c r="C96" s="32">
        <f t="shared" ref="C96:Q96" si="0">SLOPE(C29:C95,$A29:$A95)</f>
        <v>3.1284619682337006E-3</v>
      </c>
      <c r="D96" s="32">
        <f t="shared" si="0"/>
        <v>2.7829435709154776E-3</v>
      </c>
      <c r="E96" s="32">
        <f t="shared" si="0"/>
        <v>3.0372336180062311E-3</v>
      </c>
      <c r="F96" s="32">
        <f t="shared" si="0"/>
        <v>3.2277117088355053E-3</v>
      </c>
      <c r="G96" s="33"/>
      <c r="H96" s="32">
        <f t="shared" si="0"/>
        <v>2.9655199936148135E-3</v>
      </c>
      <c r="I96" s="32">
        <f t="shared" si="0"/>
        <v>3.4434511932316982E-3</v>
      </c>
      <c r="J96" s="32">
        <f t="shared" si="0"/>
        <v>4.04433713784021E-3</v>
      </c>
      <c r="K96" s="32">
        <f t="shared" si="0"/>
        <v>4.2813871817383633E-3</v>
      </c>
      <c r="L96" s="32">
        <f t="shared" si="0"/>
        <v>3.9616090669646461E-3</v>
      </c>
      <c r="M96" s="32">
        <f t="shared" si="0"/>
        <v>4.5355575065847246E-3</v>
      </c>
      <c r="N96" s="32">
        <f t="shared" si="0"/>
        <v>9.5595817702929207E-3</v>
      </c>
      <c r="O96" s="32">
        <f t="shared" si="0"/>
        <v>1.0285338015803343E-2</v>
      </c>
      <c r="P96" s="32">
        <f t="shared" si="0"/>
        <v>9.6937904062574867E-3</v>
      </c>
      <c r="Q96" s="32">
        <f t="shared" si="0"/>
        <v>1.0097493814350711E-2</v>
      </c>
    </row>
    <row r="97" spans="1:17" x14ac:dyDescent="0.2">
      <c r="A97" s="27" t="s">
        <v>258</v>
      </c>
      <c r="B97" s="34">
        <f>AVERAGE(B96:C96)</f>
        <v>2.9758161066326142E-3</v>
      </c>
      <c r="C97" s="34"/>
      <c r="D97" s="34">
        <f>AVERAGE(D96:E96)</f>
        <v>2.9100885944608546E-3</v>
      </c>
      <c r="E97" s="34"/>
      <c r="F97" s="34">
        <f t="shared" ref="F97" si="1">AVERAGE(F96:G96)</f>
        <v>3.2277117088355053E-3</v>
      </c>
      <c r="G97" s="34"/>
      <c r="H97" s="34">
        <f t="shared" ref="H97" si="2">AVERAGE(H96:I96)</f>
        <v>3.2044855934232558E-3</v>
      </c>
      <c r="I97" s="34"/>
      <c r="J97" s="34">
        <f t="shared" ref="J97" si="3">AVERAGE(J96:K96)</f>
        <v>4.1628621597892866E-3</v>
      </c>
      <c r="K97" s="34"/>
      <c r="L97" s="34">
        <f t="shared" ref="L97" si="4">AVERAGE(L96:M96)</f>
        <v>4.2485832867746858E-3</v>
      </c>
      <c r="M97" s="34"/>
      <c r="N97" s="34">
        <f t="shared" ref="N97" si="5">AVERAGE(N96:O96)</f>
        <v>9.9224598930481318E-3</v>
      </c>
      <c r="O97" s="34"/>
      <c r="P97" s="34">
        <f t="shared" ref="P97" si="6">AVERAGE(P96:Q96)</f>
        <v>9.8956421103040988E-3</v>
      </c>
      <c r="Q97" s="34"/>
    </row>
    <row r="98" spans="1:17" x14ac:dyDescent="0.2">
      <c r="A98" s="27" t="s">
        <v>45</v>
      </c>
      <c r="B98" s="26">
        <f t="shared" ref="B98" si="7">_xlfn.STDEV.S(B96:C96)</f>
        <v>2.1587384771638306E-4</v>
      </c>
      <c r="C98" s="26"/>
      <c r="D98" s="26">
        <f t="shared" ref="D98" si="8">_xlfn.STDEV.S(D96:E96)</f>
        <v>1.7981021668611832E-4</v>
      </c>
      <c r="E98" s="26"/>
      <c r="F98" s="26"/>
      <c r="G98" s="26"/>
      <c r="H98" s="26">
        <f t="shared" ref="H98" si="9">_xlfn.STDEV.S(H96:I96)</f>
        <v>3.3794839218972061E-4</v>
      </c>
      <c r="I98" s="26"/>
      <c r="J98" s="26">
        <f t="shared" ref="J98" si="10">_xlfn.STDEV.S(J96:K96)</f>
        <v>1.6761969352095294E-4</v>
      </c>
      <c r="K98" s="26"/>
      <c r="L98" s="26">
        <f t="shared" ref="L98" si="11">_xlfn.STDEV.S(L96:M96)</f>
        <v>4.0584283370679523E-4</v>
      </c>
      <c r="M98" s="26"/>
      <c r="N98" s="26">
        <f t="shared" ref="N98" si="12">_xlfn.STDEV.S(N96:O96)</f>
        <v>5.1318716268890826E-4</v>
      </c>
      <c r="O98" s="26"/>
      <c r="P98" s="26">
        <f t="shared" ref="P98" si="13">_xlfn.STDEV.S(P96:Q96)</f>
        <v>2.8546141745083896E-4</v>
      </c>
      <c r="Q98" s="26"/>
    </row>
    <row r="101" spans="1:17" ht="28" x14ac:dyDescent="0.2">
      <c r="A101" s="28"/>
      <c r="B101" s="28" t="s">
        <v>47</v>
      </c>
      <c r="C101" s="28"/>
      <c r="D101" s="28"/>
      <c r="E101" s="28"/>
      <c r="F101" s="28"/>
      <c r="G101" s="28"/>
      <c r="H101" s="28"/>
      <c r="I101" s="28" t="s">
        <v>48</v>
      </c>
      <c r="L101" s="28"/>
      <c r="M101" s="28"/>
      <c r="N101" s="28"/>
    </row>
    <row r="102" spans="1:17" x14ac:dyDescent="0.2">
      <c r="A102" s="28"/>
      <c r="B102" s="28" t="s">
        <v>92</v>
      </c>
      <c r="C102" s="28" t="s">
        <v>251</v>
      </c>
      <c r="D102" s="28" t="s">
        <v>252</v>
      </c>
      <c r="E102" s="28" t="s">
        <v>253</v>
      </c>
      <c r="F102" s="28" t="s">
        <v>254</v>
      </c>
      <c r="G102" s="28" t="s">
        <v>255</v>
      </c>
      <c r="H102" s="28" t="s">
        <v>256</v>
      </c>
      <c r="I102" s="28" t="s">
        <v>46</v>
      </c>
      <c r="J102" s="28" t="s">
        <v>40</v>
      </c>
      <c r="K102" s="28" t="s">
        <v>41</v>
      </c>
      <c r="L102" s="28"/>
      <c r="M102" s="28"/>
      <c r="N102" s="28"/>
    </row>
    <row r="103" spans="1:17" ht="28" x14ac:dyDescent="0.2">
      <c r="A103" s="32" t="s">
        <v>259</v>
      </c>
      <c r="B103" s="28">
        <f>AVERAGE(N97:Q97)</f>
        <v>9.9090510016761162E-3</v>
      </c>
      <c r="C103" s="28">
        <f>(1-B97/$B103)*100</f>
        <v>69.96870733504899</v>
      </c>
      <c r="D103" s="28">
        <f>(1-D97/$B103)*100</f>
        <v>70.632015175130164</v>
      </c>
      <c r="E103" s="28">
        <f>(1-F97/$B103)*100</f>
        <v>67.426631386905385</v>
      </c>
      <c r="F103" s="28">
        <f>(1-H97/$B103)*100</f>
        <v>67.661024321287513</v>
      </c>
      <c r="G103" s="28">
        <f>(1-J97/$B103)*100</f>
        <v>57.989295250522588</v>
      </c>
      <c r="H103" s="28">
        <f>(1-L97/$B103)*100</f>
        <v>57.124216173112465</v>
      </c>
      <c r="I103" s="28">
        <f>AVERAGE(C103:D103)</f>
        <v>70.30036125508957</v>
      </c>
      <c r="J103" s="28">
        <f>AVERAGE(E103:F103)</f>
        <v>67.543827854096449</v>
      </c>
      <c r="K103" s="28">
        <f>AVERAGE(G103:H103)</f>
        <v>57.55675571181753</v>
      </c>
      <c r="L103" s="28"/>
      <c r="M103" s="28"/>
      <c r="N103" s="28"/>
    </row>
    <row r="107" spans="1:17" x14ac:dyDescent="0.2">
      <c r="B107" s="29" t="s">
        <v>46</v>
      </c>
      <c r="C107" s="29"/>
      <c r="D107" s="29" t="s">
        <v>46</v>
      </c>
      <c r="E107" s="29"/>
      <c r="F107" s="29" t="s">
        <v>40</v>
      </c>
      <c r="G107" s="29"/>
      <c r="H107" s="29" t="s">
        <v>40</v>
      </c>
      <c r="I107" s="29"/>
      <c r="J107" s="29" t="s">
        <v>41</v>
      </c>
      <c r="K107" s="29"/>
      <c r="L107" s="29" t="s">
        <v>41</v>
      </c>
      <c r="M107" s="29"/>
      <c r="N107" s="29" t="s">
        <v>260</v>
      </c>
      <c r="O107" s="29"/>
    </row>
    <row r="108" spans="1:17" x14ac:dyDescent="0.2">
      <c r="A108" s="23" t="s">
        <v>250</v>
      </c>
      <c r="B108" s="23" t="s">
        <v>261</v>
      </c>
      <c r="C108" s="23" t="s">
        <v>262</v>
      </c>
      <c r="D108" s="23" t="s">
        <v>263</v>
      </c>
      <c r="E108" s="23" t="s">
        <v>264</v>
      </c>
      <c r="F108" s="23" t="s">
        <v>265</v>
      </c>
      <c r="G108" s="23" t="s">
        <v>266</v>
      </c>
      <c r="H108" s="23" t="s">
        <v>267</v>
      </c>
      <c r="I108" s="23" t="s">
        <v>268</v>
      </c>
      <c r="J108" s="23" t="s">
        <v>269</v>
      </c>
      <c r="K108" s="23" t="s">
        <v>270</v>
      </c>
      <c r="L108" s="23" t="s">
        <v>271</v>
      </c>
      <c r="M108" s="23" t="s">
        <v>272</v>
      </c>
      <c r="N108" s="23" t="s">
        <v>273</v>
      </c>
      <c r="O108" s="23" t="s">
        <v>274</v>
      </c>
    </row>
    <row r="109" spans="1:17" x14ac:dyDescent="0.2">
      <c r="A109" s="24">
        <v>0</v>
      </c>
      <c r="B109" s="25">
        <v>1.893</v>
      </c>
      <c r="C109" s="25">
        <v>1.9259999999999999</v>
      </c>
      <c r="D109" s="25">
        <v>1.841</v>
      </c>
      <c r="E109" s="25">
        <v>1.87</v>
      </c>
      <c r="F109" s="25">
        <v>1.883</v>
      </c>
      <c r="G109" s="25">
        <v>1.8759999999999999</v>
      </c>
      <c r="H109" s="25">
        <v>1.897</v>
      </c>
      <c r="I109" s="25">
        <v>1.867</v>
      </c>
      <c r="J109" s="25">
        <v>1.85</v>
      </c>
      <c r="K109" s="25">
        <v>1.895</v>
      </c>
      <c r="L109" s="25">
        <v>1.8360000000000001</v>
      </c>
      <c r="M109" s="25">
        <v>1.86</v>
      </c>
      <c r="N109" s="25">
        <v>1.929</v>
      </c>
      <c r="O109" s="25">
        <v>1.887</v>
      </c>
    </row>
    <row r="110" spans="1:17" x14ac:dyDescent="0.2">
      <c r="A110" s="24">
        <v>0.33333333333333331</v>
      </c>
      <c r="B110" s="25">
        <v>1.851</v>
      </c>
      <c r="C110" s="25">
        <v>1.819</v>
      </c>
      <c r="D110" s="25">
        <v>1.819</v>
      </c>
      <c r="E110" s="25">
        <v>1.8420000000000001</v>
      </c>
      <c r="F110" s="25">
        <v>1.8220000000000001</v>
      </c>
      <c r="G110" s="25">
        <v>1.8240000000000001</v>
      </c>
      <c r="H110" s="25">
        <v>1.8680000000000001</v>
      </c>
      <c r="I110" s="25">
        <v>1.8340000000000001</v>
      </c>
      <c r="J110" s="25">
        <v>1.845</v>
      </c>
      <c r="K110" s="25">
        <v>1.907</v>
      </c>
      <c r="L110" s="25">
        <v>1.835</v>
      </c>
      <c r="M110" s="25">
        <v>1.8660000000000001</v>
      </c>
      <c r="N110" s="25">
        <v>1.9059999999999999</v>
      </c>
      <c r="O110" s="25">
        <v>1.867</v>
      </c>
    </row>
    <row r="111" spans="1:17" x14ac:dyDescent="0.2">
      <c r="A111" s="24">
        <v>0.66666666666666663</v>
      </c>
      <c r="B111" s="25">
        <v>1.8440000000000001</v>
      </c>
      <c r="C111" s="25">
        <v>1.806</v>
      </c>
      <c r="D111" s="25">
        <v>1.8169999999999999</v>
      </c>
      <c r="E111" s="25">
        <v>1.849</v>
      </c>
      <c r="F111" s="25">
        <v>1.8260000000000001</v>
      </c>
      <c r="G111" s="25">
        <v>1.8</v>
      </c>
      <c r="H111" s="25">
        <v>1.859</v>
      </c>
      <c r="I111" s="25">
        <v>1.84</v>
      </c>
      <c r="J111" s="25">
        <v>1.8460000000000001</v>
      </c>
      <c r="K111" s="25">
        <v>1.9059999999999999</v>
      </c>
      <c r="L111" s="25">
        <v>1.839</v>
      </c>
      <c r="M111" s="25">
        <v>1.8680000000000001</v>
      </c>
      <c r="N111" s="25">
        <v>1.923</v>
      </c>
      <c r="O111" s="25">
        <v>1.873</v>
      </c>
    </row>
    <row r="112" spans="1:17" x14ac:dyDescent="0.2">
      <c r="A112" s="24">
        <v>1</v>
      </c>
      <c r="B112" s="25">
        <v>1.8480000000000001</v>
      </c>
      <c r="C112" s="25">
        <v>1.798</v>
      </c>
      <c r="D112" s="25">
        <v>1.8169999999999999</v>
      </c>
      <c r="E112" s="25">
        <v>1.847</v>
      </c>
      <c r="F112" s="25">
        <v>1.831</v>
      </c>
      <c r="G112" s="25">
        <v>1.8120000000000001</v>
      </c>
      <c r="H112" s="25">
        <v>1.867</v>
      </c>
      <c r="I112" s="25">
        <v>1.8420000000000001</v>
      </c>
      <c r="J112" s="25">
        <v>1.8440000000000001</v>
      </c>
      <c r="K112" s="25">
        <v>1.909</v>
      </c>
      <c r="L112" s="25">
        <v>1.84</v>
      </c>
      <c r="M112" s="25">
        <v>1.86</v>
      </c>
      <c r="N112" s="25">
        <v>1.9359999999999999</v>
      </c>
      <c r="O112" s="25">
        <v>1.88</v>
      </c>
    </row>
    <row r="113" spans="1:15" x14ac:dyDescent="0.2">
      <c r="A113" s="24">
        <v>1.3333333333333333</v>
      </c>
      <c r="B113" s="25">
        <v>1.84</v>
      </c>
      <c r="C113" s="25">
        <v>1.7989999999999999</v>
      </c>
      <c r="D113" s="25">
        <v>1.821</v>
      </c>
      <c r="E113" s="25">
        <v>1.8480000000000001</v>
      </c>
      <c r="F113" s="25">
        <v>1.83</v>
      </c>
      <c r="G113" s="25">
        <v>1.839</v>
      </c>
      <c r="H113" s="25">
        <v>1.863</v>
      </c>
      <c r="I113" s="25">
        <v>1.8660000000000001</v>
      </c>
      <c r="J113" s="25">
        <v>1.8440000000000001</v>
      </c>
      <c r="K113" s="25">
        <v>1.9059999999999999</v>
      </c>
      <c r="L113" s="25">
        <v>1.84</v>
      </c>
      <c r="M113" s="25">
        <v>1.8640000000000001</v>
      </c>
      <c r="N113" s="25">
        <v>1.9470000000000001</v>
      </c>
      <c r="O113" s="25">
        <v>1.8859999999999999</v>
      </c>
    </row>
    <row r="114" spans="1:15" x14ac:dyDescent="0.2">
      <c r="A114" s="24">
        <v>1.6666666666666665</v>
      </c>
      <c r="B114" s="25">
        <v>1.8380000000000001</v>
      </c>
      <c r="C114" s="25">
        <v>1.802</v>
      </c>
      <c r="D114" s="25">
        <v>1.8240000000000001</v>
      </c>
      <c r="E114" s="25">
        <v>1.8480000000000001</v>
      </c>
      <c r="F114" s="25">
        <v>1.831</v>
      </c>
      <c r="G114" s="25">
        <v>1.8440000000000001</v>
      </c>
      <c r="H114" s="25">
        <v>1.861</v>
      </c>
      <c r="I114" s="25">
        <v>1.869</v>
      </c>
      <c r="J114" s="25">
        <v>1.845</v>
      </c>
      <c r="K114" s="25">
        <v>1.901</v>
      </c>
      <c r="L114" s="25">
        <v>1.843</v>
      </c>
      <c r="M114" s="25">
        <v>1.8720000000000001</v>
      </c>
      <c r="N114" s="25">
        <v>1.9550000000000001</v>
      </c>
      <c r="O114" s="25">
        <v>1.8939999999999999</v>
      </c>
    </row>
    <row r="115" spans="1:15" x14ac:dyDescent="0.2">
      <c r="A115" s="24">
        <v>1.9999999999999998</v>
      </c>
      <c r="B115" s="25">
        <v>1.839</v>
      </c>
      <c r="C115" s="25">
        <v>1.806</v>
      </c>
      <c r="D115" s="25">
        <v>1.827</v>
      </c>
      <c r="E115" s="25">
        <v>1.851</v>
      </c>
      <c r="F115" s="25">
        <v>1.83</v>
      </c>
      <c r="G115" s="25">
        <v>1.8420000000000001</v>
      </c>
      <c r="H115" s="25">
        <v>1.859</v>
      </c>
      <c r="I115" s="25">
        <v>1.867</v>
      </c>
      <c r="J115" s="25">
        <v>1.8460000000000001</v>
      </c>
      <c r="K115" s="25">
        <v>1.891</v>
      </c>
      <c r="L115" s="25">
        <v>1.8420000000000001</v>
      </c>
      <c r="M115" s="25">
        <v>1.873</v>
      </c>
      <c r="N115" s="25">
        <v>1.9630000000000001</v>
      </c>
      <c r="O115" s="25">
        <v>1.899</v>
      </c>
    </row>
    <row r="116" spans="1:15" x14ac:dyDescent="0.2">
      <c r="A116" s="24">
        <v>2.333333333333333</v>
      </c>
      <c r="B116" s="25">
        <v>1.837</v>
      </c>
      <c r="C116" s="25">
        <v>1.802</v>
      </c>
      <c r="D116" s="25">
        <v>1.833</v>
      </c>
      <c r="E116" s="25">
        <v>1.8620000000000001</v>
      </c>
      <c r="F116" s="25">
        <v>1.831</v>
      </c>
      <c r="G116" s="25">
        <v>1.845</v>
      </c>
      <c r="H116" s="25">
        <v>1.86</v>
      </c>
      <c r="I116" s="25">
        <v>1.87</v>
      </c>
      <c r="J116" s="25">
        <v>1.85</v>
      </c>
      <c r="K116" s="25">
        <v>1.8859999999999999</v>
      </c>
      <c r="L116" s="25">
        <v>1.843</v>
      </c>
      <c r="M116" s="25">
        <v>1.8720000000000001</v>
      </c>
      <c r="N116" s="25">
        <v>1.97</v>
      </c>
      <c r="O116" s="25">
        <v>1.9079999999999999</v>
      </c>
    </row>
    <row r="117" spans="1:15" x14ac:dyDescent="0.2">
      <c r="A117" s="24">
        <v>2.6666666666666665</v>
      </c>
      <c r="B117" s="25">
        <v>1.8380000000000001</v>
      </c>
      <c r="C117" s="25">
        <v>1.802</v>
      </c>
      <c r="D117" s="25">
        <v>1.837</v>
      </c>
      <c r="E117" s="25">
        <v>1.8580000000000001</v>
      </c>
      <c r="F117" s="25">
        <v>1.831</v>
      </c>
      <c r="G117" s="25">
        <v>1.85</v>
      </c>
      <c r="H117" s="25">
        <v>1.86</v>
      </c>
      <c r="I117" s="25">
        <v>1.8720000000000001</v>
      </c>
      <c r="J117" s="25">
        <v>1.847</v>
      </c>
      <c r="K117" s="25">
        <v>1.883</v>
      </c>
      <c r="L117" s="25">
        <v>1.8420000000000001</v>
      </c>
      <c r="M117" s="25">
        <v>1.873</v>
      </c>
      <c r="N117" s="25">
        <v>1.978</v>
      </c>
      <c r="O117" s="25">
        <v>1.9159999999999999</v>
      </c>
    </row>
    <row r="118" spans="1:15" x14ac:dyDescent="0.2">
      <c r="A118" s="24">
        <v>3</v>
      </c>
      <c r="B118" s="25">
        <v>1.837</v>
      </c>
      <c r="C118" s="25">
        <v>1.8029999999999999</v>
      </c>
      <c r="D118" s="25">
        <v>1.831</v>
      </c>
      <c r="E118" s="25">
        <v>1.8520000000000001</v>
      </c>
      <c r="F118" s="25">
        <v>1.8320000000000001</v>
      </c>
      <c r="G118" s="25">
        <v>1.85</v>
      </c>
      <c r="H118" s="25">
        <v>1.861</v>
      </c>
      <c r="I118" s="25">
        <v>1.875</v>
      </c>
      <c r="J118" s="25">
        <v>1.8460000000000001</v>
      </c>
      <c r="K118" s="25">
        <v>1.889</v>
      </c>
      <c r="L118" s="25">
        <v>1.845</v>
      </c>
      <c r="M118" s="25">
        <v>1.8759999999999999</v>
      </c>
      <c r="N118" s="25">
        <v>1.9830000000000001</v>
      </c>
      <c r="O118" s="25">
        <v>1.923</v>
      </c>
    </row>
    <row r="119" spans="1:15" x14ac:dyDescent="0.2">
      <c r="A119" s="24">
        <v>3.3333333333333335</v>
      </c>
      <c r="B119" s="25">
        <v>1.8420000000000001</v>
      </c>
      <c r="C119" s="25">
        <v>1.8089999999999999</v>
      </c>
      <c r="D119" s="25">
        <v>1.829</v>
      </c>
      <c r="E119" s="25">
        <v>1.8540000000000001</v>
      </c>
      <c r="F119" s="25">
        <v>1.8340000000000001</v>
      </c>
      <c r="G119" s="25">
        <v>1.853</v>
      </c>
      <c r="H119" s="25">
        <v>1.8620000000000001</v>
      </c>
      <c r="I119" s="25">
        <v>1.88</v>
      </c>
      <c r="J119" s="25">
        <v>1.8480000000000001</v>
      </c>
      <c r="K119" s="25">
        <v>1.885</v>
      </c>
      <c r="L119" s="25">
        <v>1.843</v>
      </c>
      <c r="M119" s="25">
        <v>1.8779999999999999</v>
      </c>
      <c r="N119" s="25">
        <v>1.99</v>
      </c>
      <c r="O119" s="25">
        <v>1.93</v>
      </c>
    </row>
    <row r="120" spans="1:15" x14ac:dyDescent="0.2">
      <c r="A120" s="24">
        <v>3.666666666666667</v>
      </c>
      <c r="B120" s="25">
        <v>1.8440000000000001</v>
      </c>
      <c r="C120" s="25">
        <v>1.8109999999999999</v>
      </c>
      <c r="D120" s="25">
        <v>1.831</v>
      </c>
      <c r="E120" s="25">
        <v>1.86</v>
      </c>
      <c r="F120" s="25">
        <v>1.833</v>
      </c>
      <c r="G120" s="25">
        <v>1.853</v>
      </c>
      <c r="H120" s="25">
        <v>1.863</v>
      </c>
      <c r="I120" s="25">
        <v>1.8839999999999999</v>
      </c>
      <c r="J120" s="25">
        <v>1.8520000000000001</v>
      </c>
      <c r="K120" s="25">
        <v>1.885</v>
      </c>
      <c r="L120" s="25">
        <v>1.841</v>
      </c>
      <c r="M120" s="25">
        <v>1.879</v>
      </c>
      <c r="N120" s="25">
        <v>1.996</v>
      </c>
      <c r="O120" s="25">
        <v>1.9379999999999999</v>
      </c>
    </row>
    <row r="121" spans="1:15" x14ac:dyDescent="0.2">
      <c r="A121" s="24">
        <v>4</v>
      </c>
      <c r="B121" s="25">
        <v>1.8460000000000001</v>
      </c>
      <c r="C121" s="25">
        <v>1.8129999999999999</v>
      </c>
      <c r="D121" s="25">
        <v>1.8360000000000001</v>
      </c>
      <c r="E121" s="25">
        <v>1.865</v>
      </c>
      <c r="F121" s="25">
        <v>1.835</v>
      </c>
      <c r="G121" s="25">
        <v>1.853</v>
      </c>
      <c r="H121" s="25">
        <v>1.8620000000000001</v>
      </c>
      <c r="I121" s="25">
        <v>1.887</v>
      </c>
      <c r="J121" s="25">
        <v>1.85</v>
      </c>
      <c r="K121" s="25">
        <v>1.8859999999999999</v>
      </c>
      <c r="L121" s="25">
        <v>1.84</v>
      </c>
      <c r="M121" s="25">
        <v>1.877</v>
      </c>
      <c r="N121" s="25">
        <v>2.0019999999999998</v>
      </c>
      <c r="O121" s="25">
        <v>1.944</v>
      </c>
    </row>
    <row r="122" spans="1:15" x14ac:dyDescent="0.2">
      <c r="A122" s="24">
        <v>4.333333333333333</v>
      </c>
      <c r="B122" s="25">
        <v>1.8440000000000001</v>
      </c>
      <c r="C122" s="25">
        <v>1.8120000000000001</v>
      </c>
      <c r="D122" s="25">
        <v>1.843</v>
      </c>
      <c r="E122" s="25">
        <v>1.871</v>
      </c>
      <c r="F122" s="25">
        <v>1.8360000000000001</v>
      </c>
      <c r="G122" s="25">
        <v>1.853</v>
      </c>
      <c r="H122" s="25">
        <v>1.8620000000000001</v>
      </c>
      <c r="I122" s="25">
        <v>1.8919999999999999</v>
      </c>
      <c r="J122" s="25">
        <v>1.849</v>
      </c>
      <c r="K122" s="25">
        <v>1.89</v>
      </c>
      <c r="L122" s="25">
        <v>1.843</v>
      </c>
      <c r="M122" s="25">
        <v>1.8779999999999999</v>
      </c>
      <c r="N122" s="25">
        <v>2.0110000000000001</v>
      </c>
      <c r="O122" s="25">
        <v>1.9530000000000001</v>
      </c>
    </row>
    <row r="123" spans="1:15" x14ac:dyDescent="0.2">
      <c r="A123" s="24">
        <v>4.6666666666666661</v>
      </c>
      <c r="B123" s="25">
        <v>1.845</v>
      </c>
      <c r="C123" s="25">
        <v>1.8140000000000001</v>
      </c>
      <c r="D123" s="25">
        <v>1.8460000000000001</v>
      </c>
      <c r="E123" s="25">
        <v>1.877</v>
      </c>
      <c r="F123" s="25">
        <v>1.8380000000000001</v>
      </c>
      <c r="G123" s="25">
        <v>1.855</v>
      </c>
      <c r="H123" s="25">
        <v>1.865</v>
      </c>
      <c r="I123" s="25">
        <v>1.899</v>
      </c>
      <c r="J123" s="25">
        <v>1.8520000000000001</v>
      </c>
      <c r="K123" s="25">
        <v>1.889</v>
      </c>
      <c r="L123" s="25">
        <v>1.843</v>
      </c>
      <c r="M123" s="25">
        <v>1.8859999999999999</v>
      </c>
      <c r="N123" s="25">
        <v>2.0179999999999998</v>
      </c>
      <c r="O123" s="25">
        <v>1.96</v>
      </c>
    </row>
    <row r="124" spans="1:15" x14ac:dyDescent="0.2">
      <c r="A124" s="24">
        <v>4.9999999999999991</v>
      </c>
      <c r="B124" s="25">
        <v>1.8440000000000001</v>
      </c>
      <c r="C124" s="25">
        <v>1.8129999999999999</v>
      </c>
      <c r="D124" s="25">
        <v>1.843</v>
      </c>
      <c r="E124" s="25">
        <v>1.8740000000000001</v>
      </c>
      <c r="F124" s="25">
        <v>1.8380000000000001</v>
      </c>
      <c r="G124" s="25">
        <v>1.855</v>
      </c>
      <c r="H124" s="25">
        <v>1.8640000000000001</v>
      </c>
      <c r="I124" s="25">
        <v>1.9059999999999999</v>
      </c>
      <c r="J124" s="25">
        <v>1.849</v>
      </c>
      <c r="K124" s="25">
        <v>1.887</v>
      </c>
      <c r="L124" s="25">
        <v>1.84</v>
      </c>
      <c r="M124" s="25">
        <v>1.8939999999999999</v>
      </c>
      <c r="N124" s="25">
        <v>2.024</v>
      </c>
      <c r="O124" s="25">
        <v>1.968</v>
      </c>
    </row>
    <row r="125" spans="1:15" x14ac:dyDescent="0.2">
      <c r="A125" s="24">
        <v>5.3333333333333321</v>
      </c>
      <c r="B125" s="25">
        <v>1.8440000000000001</v>
      </c>
      <c r="C125" s="25">
        <v>1.8140000000000001</v>
      </c>
      <c r="D125" s="25">
        <v>1.845</v>
      </c>
      <c r="E125" s="25">
        <v>1.8759999999999999</v>
      </c>
      <c r="F125" s="25">
        <v>1.8420000000000001</v>
      </c>
      <c r="G125" s="25">
        <v>1.8580000000000001</v>
      </c>
      <c r="H125" s="25">
        <v>1.8680000000000001</v>
      </c>
      <c r="I125" s="25">
        <v>1.91</v>
      </c>
      <c r="J125" s="25">
        <v>1.8520000000000001</v>
      </c>
      <c r="K125" s="25">
        <v>1.89</v>
      </c>
      <c r="L125" s="25">
        <v>1.8420000000000001</v>
      </c>
      <c r="M125" s="25">
        <v>1.897</v>
      </c>
      <c r="N125" s="25">
        <v>2.0329999999999999</v>
      </c>
      <c r="O125" s="25">
        <v>1.974</v>
      </c>
    </row>
    <row r="126" spans="1:15" x14ac:dyDescent="0.2">
      <c r="A126" s="24">
        <v>5.6666666666666652</v>
      </c>
      <c r="B126" s="25">
        <v>1.847</v>
      </c>
      <c r="C126" s="25">
        <v>1.8149999999999999</v>
      </c>
      <c r="D126" s="25">
        <v>1.8420000000000001</v>
      </c>
      <c r="E126" s="25">
        <v>1.8759999999999999</v>
      </c>
      <c r="F126" s="25">
        <v>1.8420000000000001</v>
      </c>
      <c r="G126" s="25">
        <v>1.8580000000000001</v>
      </c>
      <c r="H126" s="25">
        <v>1.8680000000000001</v>
      </c>
      <c r="I126" s="25">
        <v>1.913</v>
      </c>
      <c r="J126" s="25">
        <v>1.851</v>
      </c>
      <c r="K126" s="25">
        <v>1.89</v>
      </c>
      <c r="L126" s="25">
        <v>1.84</v>
      </c>
      <c r="M126" s="25">
        <v>1.895</v>
      </c>
      <c r="N126" s="25">
        <v>2.0369999999999999</v>
      </c>
      <c r="O126" s="25">
        <v>1.98</v>
      </c>
    </row>
    <row r="127" spans="1:15" x14ac:dyDescent="0.2">
      <c r="A127" s="24">
        <v>5.9999999999999982</v>
      </c>
      <c r="B127" s="25">
        <v>1.8460000000000001</v>
      </c>
      <c r="C127" s="25">
        <v>1.8149999999999999</v>
      </c>
      <c r="D127" s="25">
        <v>1.8420000000000001</v>
      </c>
      <c r="E127" s="25">
        <v>1.875</v>
      </c>
      <c r="F127" s="25">
        <v>1.8420000000000001</v>
      </c>
      <c r="G127" s="25">
        <v>1.86</v>
      </c>
      <c r="H127" s="25">
        <v>1.87</v>
      </c>
      <c r="I127" s="25">
        <v>1.915</v>
      </c>
      <c r="J127" s="25">
        <v>1.8520000000000001</v>
      </c>
      <c r="K127" s="25">
        <v>1.893</v>
      </c>
      <c r="L127" s="25">
        <v>1.8460000000000001</v>
      </c>
      <c r="M127" s="25">
        <v>1.8939999999999999</v>
      </c>
      <c r="N127" s="25">
        <v>2.0459999999999998</v>
      </c>
      <c r="O127" s="25">
        <v>1.9870000000000001</v>
      </c>
    </row>
    <row r="128" spans="1:15" x14ac:dyDescent="0.2">
      <c r="A128" s="24">
        <v>6.3333333333333313</v>
      </c>
      <c r="B128" s="25">
        <v>1.8460000000000001</v>
      </c>
      <c r="C128" s="25">
        <v>1.8149999999999999</v>
      </c>
      <c r="D128" s="25">
        <v>1.8420000000000001</v>
      </c>
      <c r="E128" s="25">
        <v>1.875</v>
      </c>
      <c r="F128" s="25">
        <v>1.8420000000000001</v>
      </c>
      <c r="G128" s="25">
        <v>1.859</v>
      </c>
      <c r="H128" s="25">
        <v>1.87</v>
      </c>
      <c r="I128" s="25">
        <v>1.919</v>
      </c>
      <c r="J128" s="25">
        <v>1.8520000000000001</v>
      </c>
      <c r="K128" s="25">
        <v>1.895</v>
      </c>
      <c r="L128" s="25">
        <v>1.8480000000000001</v>
      </c>
      <c r="M128" s="25">
        <v>1.8959999999999999</v>
      </c>
      <c r="N128" s="25">
        <v>2.0510000000000002</v>
      </c>
      <c r="O128" s="25">
        <v>1.9930000000000001</v>
      </c>
    </row>
    <row r="129" spans="1:15" x14ac:dyDescent="0.2">
      <c r="A129" s="24">
        <v>6.6666666666666643</v>
      </c>
      <c r="B129" s="25">
        <v>1.847</v>
      </c>
      <c r="C129" s="25">
        <v>1.8149999999999999</v>
      </c>
      <c r="D129" s="25">
        <v>1.841</v>
      </c>
      <c r="E129" s="25">
        <v>1.873</v>
      </c>
      <c r="F129" s="25">
        <v>1.843</v>
      </c>
      <c r="G129" s="25">
        <v>1.86</v>
      </c>
      <c r="H129" s="25">
        <v>1.87</v>
      </c>
      <c r="I129" s="25">
        <v>1.921</v>
      </c>
      <c r="J129" s="25">
        <v>1.8520000000000001</v>
      </c>
      <c r="K129" s="25">
        <v>1.895</v>
      </c>
      <c r="L129" s="25">
        <v>1.8480000000000001</v>
      </c>
      <c r="M129" s="25">
        <v>1.9019999999999999</v>
      </c>
      <c r="N129" s="25">
        <v>2.0609999999999999</v>
      </c>
      <c r="O129" s="25">
        <v>2.0030000000000001</v>
      </c>
    </row>
    <row r="130" spans="1:15" x14ac:dyDescent="0.2">
      <c r="A130" s="24">
        <v>6.9999999999999973</v>
      </c>
      <c r="B130" s="25">
        <v>1.8460000000000001</v>
      </c>
      <c r="C130" s="25">
        <v>1.8160000000000001</v>
      </c>
      <c r="D130" s="25">
        <v>1.8420000000000001</v>
      </c>
      <c r="E130" s="25">
        <v>1.8740000000000001</v>
      </c>
      <c r="F130" s="25">
        <v>1.8460000000000001</v>
      </c>
      <c r="G130" s="25">
        <v>1.861</v>
      </c>
      <c r="H130" s="25">
        <v>1.871</v>
      </c>
      <c r="I130" s="25">
        <v>1.925</v>
      </c>
      <c r="J130" s="25">
        <v>1.853</v>
      </c>
      <c r="K130" s="25">
        <v>1.8979999999999999</v>
      </c>
      <c r="L130" s="25">
        <v>1.851</v>
      </c>
      <c r="M130" s="25">
        <v>1.905</v>
      </c>
      <c r="N130" s="25">
        <v>2.0649999999999999</v>
      </c>
      <c r="O130" s="25">
        <v>2.0110000000000001</v>
      </c>
    </row>
    <row r="131" spans="1:15" x14ac:dyDescent="0.2">
      <c r="A131" s="24">
        <v>7.3333333333333304</v>
      </c>
      <c r="B131" s="25">
        <v>1.8480000000000001</v>
      </c>
      <c r="C131" s="25">
        <v>1.8160000000000001</v>
      </c>
      <c r="D131" s="25">
        <v>1.8420000000000001</v>
      </c>
      <c r="E131" s="25">
        <v>1.875</v>
      </c>
      <c r="F131" s="25">
        <v>1.847</v>
      </c>
      <c r="G131" s="25">
        <v>1.863</v>
      </c>
      <c r="H131" s="25">
        <v>1.8740000000000001</v>
      </c>
      <c r="I131" s="25">
        <v>1.929</v>
      </c>
      <c r="J131" s="25">
        <v>1.855</v>
      </c>
      <c r="K131" s="25">
        <v>1.903</v>
      </c>
      <c r="L131" s="25">
        <v>1.853</v>
      </c>
      <c r="M131" s="25">
        <v>1.9039999999999999</v>
      </c>
      <c r="N131" s="25">
        <v>2.073</v>
      </c>
      <c r="O131" s="25">
        <v>2.016</v>
      </c>
    </row>
    <row r="132" spans="1:15" x14ac:dyDescent="0.2">
      <c r="A132" s="24">
        <v>7.6666666666666634</v>
      </c>
      <c r="B132" s="25">
        <v>1.847</v>
      </c>
      <c r="C132" s="25">
        <v>1.8169999999999999</v>
      </c>
      <c r="D132" s="25">
        <v>1.843</v>
      </c>
      <c r="E132" s="25">
        <v>1.8740000000000001</v>
      </c>
      <c r="F132" s="25">
        <v>1.85</v>
      </c>
      <c r="G132" s="25">
        <v>1.863</v>
      </c>
      <c r="H132" s="25">
        <v>1.8740000000000001</v>
      </c>
      <c r="I132" s="25">
        <v>1.9339999999999999</v>
      </c>
      <c r="J132" s="25">
        <v>1.859</v>
      </c>
      <c r="K132" s="25">
        <v>1.9059999999999999</v>
      </c>
      <c r="L132" s="25">
        <v>1.849</v>
      </c>
      <c r="M132" s="25">
        <v>1.905</v>
      </c>
      <c r="N132" s="25">
        <v>2.0819999999999999</v>
      </c>
      <c r="O132" s="25">
        <v>2.024</v>
      </c>
    </row>
    <row r="133" spans="1:15" x14ac:dyDescent="0.2">
      <c r="A133" s="24">
        <v>7.9999999999999964</v>
      </c>
      <c r="B133" s="25">
        <v>1.849</v>
      </c>
      <c r="C133" s="25">
        <v>1.819</v>
      </c>
      <c r="D133" s="25">
        <v>1.8440000000000001</v>
      </c>
      <c r="E133" s="25">
        <v>1.8759999999999999</v>
      </c>
      <c r="F133" s="25">
        <v>1.85</v>
      </c>
      <c r="G133" s="25">
        <v>1.867</v>
      </c>
      <c r="H133" s="25">
        <v>1.877</v>
      </c>
      <c r="I133" s="25">
        <v>1.9350000000000001</v>
      </c>
      <c r="J133" s="25">
        <v>1.861</v>
      </c>
      <c r="K133" s="25">
        <v>1.905</v>
      </c>
      <c r="L133" s="25">
        <v>1.851</v>
      </c>
      <c r="M133" s="25">
        <v>1.905</v>
      </c>
      <c r="N133" s="25">
        <v>2.0910000000000002</v>
      </c>
      <c r="O133" s="25">
        <v>2.0329999999999999</v>
      </c>
    </row>
    <row r="134" spans="1:15" x14ac:dyDescent="0.2">
      <c r="A134" s="24">
        <v>8.3333333333333304</v>
      </c>
      <c r="B134" s="25">
        <v>1.847</v>
      </c>
      <c r="C134" s="25">
        <v>1.8180000000000001</v>
      </c>
      <c r="D134" s="25">
        <v>1.8440000000000001</v>
      </c>
      <c r="E134" s="25">
        <v>1.8759999999999999</v>
      </c>
      <c r="F134" s="25">
        <v>1.85</v>
      </c>
      <c r="G134" s="25">
        <v>1.8660000000000001</v>
      </c>
      <c r="H134" s="25">
        <v>1.8759999999999999</v>
      </c>
      <c r="I134" s="25">
        <v>1.9370000000000001</v>
      </c>
      <c r="J134" s="25">
        <v>1.8620000000000001</v>
      </c>
      <c r="K134" s="25">
        <v>1.905</v>
      </c>
      <c r="L134" s="25">
        <v>1.85</v>
      </c>
      <c r="M134" s="25">
        <v>1.905</v>
      </c>
      <c r="N134" s="25">
        <v>2.0990000000000002</v>
      </c>
      <c r="O134" s="25">
        <v>2.0369999999999999</v>
      </c>
    </row>
    <row r="135" spans="1:15" x14ac:dyDescent="0.2">
      <c r="A135" s="24">
        <v>8.6666666666666643</v>
      </c>
      <c r="B135" s="25">
        <v>1.8460000000000001</v>
      </c>
      <c r="C135" s="25">
        <v>1.8180000000000001</v>
      </c>
      <c r="D135" s="25">
        <v>1.8420000000000001</v>
      </c>
      <c r="E135" s="25">
        <v>1.8740000000000001</v>
      </c>
      <c r="F135" s="25">
        <v>1.851</v>
      </c>
      <c r="G135" s="25">
        <v>1.8660000000000001</v>
      </c>
      <c r="H135" s="25">
        <v>1.8779999999999999</v>
      </c>
      <c r="I135" s="25">
        <v>1.9390000000000001</v>
      </c>
      <c r="J135" s="25">
        <v>1.8620000000000001</v>
      </c>
      <c r="K135" s="25">
        <v>1.9059999999999999</v>
      </c>
      <c r="L135" s="25">
        <v>1.853</v>
      </c>
      <c r="M135" s="25">
        <v>1.907</v>
      </c>
      <c r="N135" s="25">
        <v>2.105</v>
      </c>
      <c r="O135" s="25">
        <v>2.044</v>
      </c>
    </row>
    <row r="136" spans="1:15" x14ac:dyDescent="0.2">
      <c r="A136" s="24">
        <v>8.9999999999999982</v>
      </c>
      <c r="B136" s="25">
        <v>1.847</v>
      </c>
      <c r="C136" s="25">
        <v>1.8180000000000001</v>
      </c>
      <c r="D136" s="25">
        <v>1.845</v>
      </c>
      <c r="E136" s="25">
        <v>1.8759999999999999</v>
      </c>
      <c r="F136" s="25">
        <v>1.8540000000000001</v>
      </c>
      <c r="G136" s="25">
        <v>1.8680000000000001</v>
      </c>
      <c r="H136" s="25">
        <v>1.879</v>
      </c>
      <c r="I136" s="25">
        <v>1.94</v>
      </c>
      <c r="J136" s="25">
        <v>1.8620000000000001</v>
      </c>
      <c r="K136" s="25">
        <v>1.91</v>
      </c>
      <c r="L136" s="25">
        <v>1.855</v>
      </c>
      <c r="M136" s="25">
        <v>1.9059999999999999</v>
      </c>
      <c r="N136" s="25">
        <v>2.1150000000000002</v>
      </c>
      <c r="O136" s="25">
        <v>2.052</v>
      </c>
    </row>
    <row r="137" spans="1:15" x14ac:dyDescent="0.2">
      <c r="A137" s="24">
        <v>9.3333333333333321</v>
      </c>
      <c r="B137" s="25">
        <v>1.847</v>
      </c>
      <c r="C137" s="25">
        <v>1.819</v>
      </c>
      <c r="D137" s="25">
        <v>1.8460000000000001</v>
      </c>
      <c r="E137" s="25">
        <v>1.8759999999999999</v>
      </c>
      <c r="F137" s="25">
        <v>1.8560000000000001</v>
      </c>
      <c r="G137" s="25">
        <v>1.8720000000000001</v>
      </c>
      <c r="H137" s="25">
        <v>1.881</v>
      </c>
      <c r="I137" s="25">
        <v>1.9430000000000001</v>
      </c>
      <c r="J137" s="25">
        <v>1.8640000000000001</v>
      </c>
      <c r="K137" s="25">
        <v>1.915</v>
      </c>
      <c r="L137" s="25">
        <v>1.8520000000000001</v>
      </c>
      <c r="M137" s="25">
        <v>1.9079999999999999</v>
      </c>
      <c r="N137" s="25">
        <v>2.1190000000000002</v>
      </c>
      <c r="O137" s="25">
        <v>2.0590000000000002</v>
      </c>
    </row>
    <row r="138" spans="1:15" x14ac:dyDescent="0.2">
      <c r="A138" s="24">
        <v>9.6666666666666661</v>
      </c>
      <c r="B138" s="25">
        <v>1.849</v>
      </c>
      <c r="C138" s="25">
        <v>1.819</v>
      </c>
      <c r="D138" s="25">
        <v>1.8460000000000001</v>
      </c>
      <c r="E138" s="25">
        <v>1.877</v>
      </c>
      <c r="F138" s="25">
        <v>1.859</v>
      </c>
      <c r="G138" s="25">
        <v>1.87</v>
      </c>
      <c r="H138" s="25">
        <v>1.8819999999999999</v>
      </c>
      <c r="I138" s="25">
        <v>1.948</v>
      </c>
      <c r="J138" s="25">
        <v>1.867</v>
      </c>
      <c r="K138" s="25">
        <v>1.917</v>
      </c>
      <c r="L138" s="25">
        <v>1.8560000000000001</v>
      </c>
      <c r="M138" s="25">
        <v>1.905</v>
      </c>
      <c r="N138" s="25">
        <v>2.129</v>
      </c>
      <c r="O138" s="25">
        <v>2.0649999999999999</v>
      </c>
    </row>
    <row r="139" spans="1:15" x14ac:dyDescent="0.2">
      <c r="A139" s="24">
        <v>10</v>
      </c>
      <c r="B139" s="25">
        <v>1.8480000000000001</v>
      </c>
      <c r="C139" s="25">
        <v>1.8180000000000001</v>
      </c>
      <c r="D139" s="25">
        <v>1.8460000000000001</v>
      </c>
      <c r="E139" s="25">
        <v>1.877</v>
      </c>
      <c r="F139" s="25">
        <v>1.8580000000000001</v>
      </c>
      <c r="G139" s="25">
        <v>1.87</v>
      </c>
      <c r="H139" s="25">
        <v>1.8839999999999999</v>
      </c>
      <c r="I139" s="25">
        <v>1.948</v>
      </c>
      <c r="J139" s="25">
        <v>1.8680000000000001</v>
      </c>
      <c r="K139" s="25">
        <v>1.9179999999999999</v>
      </c>
      <c r="L139" s="25">
        <v>1.86</v>
      </c>
      <c r="M139" s="25">
        <v>1.9059999999999999</v>
      </c>
      <c r="N139" s="25">
        <v>2.133</v>
      </c>
      <c r="O139" s="25">
        <v>2.0699999999999998</v>
      </c>
    </row>
    <row r="140" spans="1:15" x14ac:dyDescent="0.2">
      <c r="A140" s="24">
        <v>10.333333333333334</v>
      </c>
      <c r="B140" s="25">
        <v>1.8480000000000001</v>
      </c>
      <c r="C140" s="25">
        <v>1.819</v>
      </c>
      <c r="D140" s="25">
        <v>1.8480000000000001</v>
      </c>
      <c r="E140" s="25">
        <v>1.879</v>
      </c>
      <c r="F140" s="25">
        <v>1.86</v>
      </c>
      <c r="G140" s="25">
        <v>1.8720000000000001</v>
      </c>
      <c r="H140" s="25">
        <v>1.883</v>
      </c>
      <c r="I140" s="25">
        <v>1.9530000000000001</v>
      </c>
      <c r="J140" s="25">
        <v>1.869</v>
      </c>
      <c r="K140" s="25">
        <v>1.917</v>
      </c>
      <c r="L140" s="25">
        <v>1.8620000000000001</v>
      </c>
      <c r="M140" s="25">
        <v>1.905</v>
      </c>
      <c r="N140" s="25">
        <v>2.141</v>
      </c>
      <c r="O140" s="25">
        <v>2.08</v>
      </c>
    </row>
    <row r="141" spans="1:15" x14ac:dyDescent="0.2">
      <c r="A141" s="24">
        <v>10.666666666666668</v>
      </c>
      <c r="B141" s="25">
        <v>1.8480000000000001</v>
      </c>
      <c r="C141" s="25">
        <v>1.819</v>
      </c>
      <c r="D141" s="25">
        <v>1.849</v>
      </c>
      <c r="E141" s="25">
        <v>1.879</v>
      </c>
      <c r="F141" s="25">
        <v>1.8620000000000001</v>
      </c>
      <c r="G141" s="25">
        <v>1.8740000000000001</v>
      </c>
      <c r="H141" s="25">
        <v>1.885</v>
      </c>
      <c r="I141" s="25">
        <v>1.9570000000000001</v>
      </c>
      <c r="J141" s="25">
        <v>1.8720000000000001</v>
      </c>
      <c r="K141" s="25">
        <v>1.92</v>
      </c>
      <c r="L141" s="25">
        <v>1.865</v>
      </c>
      <c r="M141" s="25">
        <v>1.905</v>
      </c>
      <c r="N141" s="25">
        <v>2.149</v>
      </c>
      <c r="O141" s="25">
        <v>2.085</v>
      </c>
    </row>
    <row r="142" spans="1:15" x14ac:dyDescent="0.2">
      <c r="A142" s="24">
        <v>11.000000000000002</v>
      </c>
      <c r="B142" s="25">
        <v>1.849</v>
      </c>
      <c r="C142" s="25">
        <v>1.8180000000000001</v>
      </c>
      <c r="D142" s="25">
        <v>1.85</v>
      </c>
      <c r="E142" s="25">
        <v>1.88</v>
      </c>
      <c r="F142" s="25">
        <v>1.863</v>
      </c>
      <c r="G142" s="25">
        <v>1.8740000000000001</v>
      </c>
      <c r="H142" s="25">
        <v>1.887</v>
      </c>
      <c r="I142" s="25">
        <v>1.9630000000000001</v>
      </c>
      <c r="J142" s="25">
        <v>1.8740000000000001</v>
      </c>
      <c r="K142" s="25">
        <v>1.921</v>
      </c>
      <c r="L142" s="25">
        <v>1.8660000000000001</v>
      </c>
      <c r="M142" s="25">
        <v>1.9039999999999999</v>
      </c>
      <c r="N142" s="25">
        <v>2.157</v>
      </c>
      <c r="O142" s="25">
        <v>2.0939999999999999</v>
      </c>
    </row>
    <row r="143" spans="1:15" x14ac:dyDescent="0.2">
      <c r="A143" s="24">
        <v>11.333333333333336</v>
      </c>
      <c r="B143" s="25">
        <v>1.849</v>
      </c>
      <c r="C143" s="25">
        <v>1.82</v>
      </c>
      <c r="D143" s="25">
        <v>1.85</v>
      </c>
      <c r="E143" s="25">
        <v>1.88</v>
      </c>
      <c r="F143" s="25">
        <v>1.8640000000000001</v>
      </c>
      <c r="G143" s="25">
        <v>1.8759999999999999</v>
      </c>
      <c r="H143" s="25">
        <v>1.8879999999999999</v>
      </c>
      <c r="I143" s="25">
        <v>1.968</v>
      </c>
      <c r="J143" s="25">
        <v>1.8740000000000001</v>
      </c>
      <c r="K143" s="25">
        <v>1.921</v>
      </c>
      <c r="L143" s="25">
        <v>1.8660000000000001</v>
      </c>
      <c r="M143" s="25">
        <v>1.9039999999999999</v>
      </c>
      <c r="N143" s="25">
        <v>2.1629999999999998</v>
      </c>
      <c r="O143" s="25">
        <v>2.101</v>
      </c>
    </row>
    <row r="144" spans="1:15" x14ac:dyDescent="0.2">
      <c r="A144" s="24">
        <v>11.66666666666667</v>
      </c>
      <c r="B144" s="25">
        <v>1.849</v>
      </c>
      <c r="C144" s="25">
        <v>1.82</v>
      </c>
      <c r="D144" s="25">
        <v>1.851</v>
      </c>
      <c r="E144" s="25">
        <v>1.88</v>
      </c>
      <c r="F144" s="25">
        <v>1.867</v>
      </c>
      <c r="G144" s="25">
        <v>1.8759999999999999</v>
      </c>
      <c r="H144" s="25">
        <v>1.8879999999999999</v>
      </c>
      <c r="I144" s="25">
        <v>1.97</v>
      </c>
      <c r="J144" s="25">
        <v>1.875</v>
      </c>
      <c r="K144" s="25">
        <v>1.9219999999999999</v>
      </c>
      <c r="L144" s="25">
        <v>1.8660000000000001</v>
      </c>
      <c r="M144" s="25">
        <v>1.905</v>
      </c>
      <c r="N144" s="25">
        <v>2.1720000000000002</v>
      </c>
      <c r="O144" s="25">
        <v>2.1059999999999999</v>
      </c>
    </row>
    <row r="145" spans="1:15" x14ac:dyDescent="0.2">
      <c r="A145" s="24">
        <v>12.000000000000004</v>
      </c>
      <c r="B145" s="25">
        <v>1.85</v>
      </c>
      <c r="C145" s="25">
        <v>1.819</v>
      </c>
      <c r="D145" s="25">
        <v>1.851</v>
      </c>
      <c r="E145" s="25">
        <v>1.88</v>
      </c>
      <c r="F145" s="25">
        <v>1.869</v>
      </c>
      <c r="G145" s="25">
        <v>1.877</v>
      </c>
      <c r="H145" s="25">
        <v>1.889</v>
      </c>
      <c r="I145" s="25">
        <v>1.974</v>
      </c>
      <c r="J145" s="25">
        <v>1.877</v>
      </c>
      <c r="K145" s="25">
        <v>1.921</v>
      </c>
      <c r="L145" s="25">
        <v>1.8680000000000001</v>
      </c>
      <c r="M145" s="25">
        <v>1.9039999999999999</v>
      </c>
      <c r="N145" s="25">
        <v>2.181</v>
      </c>
      <c r="O145" s="25">
        <v>2.113</v>
      </c>
    </row>
    <row r="146" spans="1:15" x14ac:dyDescent="0.2">
      <c r="A146" s="24">
        <v>12.333333333333337</v>
      </c>
      <c r="B146" s="25">
        <v>1.85</v>
      </c>
      <c r="C146" s="25">
        <v>1.82</v>
      </c>
      <c r="D146" s="25">
        <v>1.853</v>
      </c>
      <c r="E146" s="25">
        <v>1.88</v>
      </c>
      <c r="F146" s="25">
        <v>1.869</v>
      </c>
      <c r="G146" s="25">
        <v>1.8759999999999999</v>
      </c>
      <c r="H146" s="25">
        <v>1.891</v>
      </c>
      <c r="I146" s="25">
        <v>1.9790000000000001</v>
      </c>
      <c r="J146" s="25">
        <v>1.8779999999999999</v>
      </c>
      <c r="K146" s="25">
        <v>1.923</v>
      </c>
      <c r="L146" s="25">
        <v>1.87</v>
      </c>
      <c r="M146" s="25">
        <v>1.9039999999999999</v>
      </c>
      <c r="N146" s="25">
        <v>2.1840000000000002</v>
      </c>
      <c r="O146" s="25">
        <v>2.1219999999999999</v>
      </c>
    </row>
    <row r="147" spans="1:15" x14ac:dyDescent="0.2">
      <c r="A147" s="24">
        <v>12.666666666666671</v>
      </c>
      <c r="B147" s="25">
        <v>1.849</v>
      </c>
      <c r="C147" s="25">
        <v>1.819</v>
      </c>
      <c r="D147" s="25">
        <v>1.853</v>
      </c>
      <c r="E147" s="25">
        <v>1.88</v>
      </c>
      <c r="F147" s="25">
        <v>1.869</v>
      </c>
      <c r="G147" s="25">
        <v>1.877</v>
      </c>
      <c r="H147" s="25">
        <v>1.891</v>
      </c>
      <c r="I147" s="25">
        <v>1.982</v>
      </c>
      <c r="J147" s="25">
        <v>1.8779999999999999</v>
      </c>
      <c r="K147" s="25">
        <v>1.9239999999999999</v>
      </c>
      <c r="L147" s="25">
        <v>1.869</v>
      </c>
      <c r="M147" s="25">
        <v>1.905</v>
      </c>
      <c r="N147" s="25">
        <v>2.1930000000000001</v>
      </c>
      <c r="O147" s="25">
        <v>2.1269999999999998</v>
      </c>
    </row>
    <row r="148" spans="1:15" x14ac:dyDescent="0.2">
      <c r="A148" s="24">
        <v>13.000000000000005</v>
      </c>
      <c r="B148" s="25">
        <v>1.85</v>
      </c>
      <c r="C148" s="25">
        <v>1.819</v>
      </c>
      <c r="D148" s="25">
        <v>1.853</v>
      </c>
      <c r="E148" s="25">
        <v>1.88</v>
      </c>
      <c r="F148" s="25">
        <v>1.869</v>
      </c>
      <c r="G148" s="25">
        <v>1.8779999999999999</v>
      </c>
      <c r="H148" s="25">
        <v>1.893</v>
      </c>
      <c r="I148" s="25">
        <v>1.9830000000000001</v>
      </c>
      <c r="J148" s="25">
        <v>1.8759999999999999</v>
      </c>
      <c r="K148" s="25">
        <v>1.9219999999999999</v>
      </c>
      <c r="L148" s="25">
        <v>1.869</v>
      </c>
      <c r="M148" s="25">
        <v>1.905</v>
      </c>
      <c r="N148" s="25">
        <v>2.202</v>
      </c>
      <c r="O148" s="25">
        <v>2.1349999999999998</v>
      </c>
    </row>
    <row r="149" spans="1:15" x14ac:dyDescent="0.2">
      <c r="A149" s="24">
        <v>13.333333333333339</v>
      </c>
      <c r="B149" s="25">
        <v>1.85</v>
      </c>
      <c r="C149" s="25">
        <v>1.819</v>
      </c>
      <c r="D149" s="25">
        <v>1.8540000000000001</v>
      </c>
      <c r="E149" s="25">
        <v>1.881</v>
      </c>
      <c r="F149" s="25">
        <v>1.871</v>
      </c>
      <c r="G149" s="25">
        <v>1.881</v>
      </c>
      <c r="H149" s="25">
        <v>1.8939999999999999</v>
      </c>
      <c r="I149" s="25">
        <v>1.9870000000000001</v>
      </c>
      <c r="J149" s="25">
        <v>1.879</v>
      </c>
      <c r="K149" s="25">
        <v>1.923</v>
      </c>
      <c r="L149" s="25">
        <v>1.869</v>
      </c>
      <c r="M149" s="25">
        <v>1.9079999999999999</v>
      </c>
      <c r="N149" s="25">
        <v>2.2080000000000002</v>
      </c>
      <c r="O149" s="25">
        <v>2.14</v>
      </c>
    </row>
    <row r="150" spans="1:15" x14ac:dyDescent="0.2">
      <c r="A150" s="24">
        <v>13.666666666666673</v>
      </c>
      <c r="B150" s="25">
        <v>1.85</v>
      </c>
      <c r="C150" s="25">
        <v>1.819</v>
      </c>
      <c r="D150" s="25">
        <v>1.8540000000000001</v>
      </c>
      <c r="E150" s="25">
        <v>1.88</v>
      </c>
      <c r="F150" s="25">
        <v>1.873</v>
      </c>
      <c r="G150" s="25">
        <v>1.881</v>
      </c>
      <c r="H150" s="25">
        <v>1.895</v>
      </c>
      <c r="I150" s="25">
        <v>1.9870000000000001</v>
      </c>
      <c r="J150" s="25">
        <v>1.879</v>
      </c>
      <c r="K150" s="25">
        <v>1.923</v>
      </c>
      <c r="L150" s="25">
        <v>1.871</v>
      </c>
      <c r="M150" s="25">
        <v>1.909</v>
      </c>
      <c r="N150" s="25">
        <v>2.214</v>
      </c>
      <c r="O150" s="25">
        <v>2.1459999999999999</v>
      </c>
    </row>
    <row r="151" spans="1:15" x14ac:dyDescent="0.2">
      <c r="A151" s="24">
        <v>14.000000000000007</v>
      </c>
      <c r="B151" s="25">
        <v>1.85</v>
      </c>
      <c r="C151" s="25">
        <v>1.8180000000000001</v>
      </c>
      <c r="D151" s="25">
        <v>1.8560000000000001</v>
      </c>
      <c r="E151" s="25">
        <v>1.88</v>
      </c>
      <c r="F151" s="25">
        <v>1.8740000000000001</v>
      </c>
      <c r="G151" s="25">
        <v>1.883</v>
      </c>
      <c r="H151" s="25">
        <v>1.897</v>
      </c>
      <c r="I151" s="25">
        <v>1.9910000000000001</v>
      </c>
      <c r="J151" s="25">
        <v>1.879</v>
      </c>
      <c r="K151" s="25">
        <v>1.923</v>
      </c>
      <c r="L151" s="25">
        <v>1.871</v>
      </c>
      <c r="M151" s="25">
        <v>1.91</v>
      </c>
      <c r="N151" s="25">
        <v>2.2229999999999999</v>
      </c>
      <c r="O151" s="25">
        <v>2.153</v>
      </c>
    </row>
    <row r="152" spans="1:15" x14ac:dyDescent="0.2">
      <c r="A152" s="24">
        <v>14.333333333333341</v>
      </c>
      <c r="B152" s="25">
        <v>1.849</v>
      </c>
      <c r="C152" s="25">
        <v>1.819</v>
      </c>
      <c r="D152" s="25">
        <v>1.857</v>
      </c>
      <c r="E152" s="25">
        <v>1.88</v>
      </c>
      <c r="F152" s="25">
        <v>1.8759999999999999</v>
      </c>
      <c r="G152" s="25">
        <v>1.885</v>
      </c>
      <c r="H152" s="25">
        <v>1.899</v>
      </c>
      <c r="I152" s="25">
        <v>1.992</v>
      </c>
      <c r="J152" s="25">
        <v>1.879</v>
      </c>
      <c r="K152" s="25">
        <v>1.9239999999999999</v>
      </c>
      <c r="L152" s="25">
        <v>1.8720000000000001</v>
      </c>
      <c r="M152" s="25">
        <v>1.9079999999999999</v>
      </c>
      <c r="N152" s="25">
        <v>2.2280000000000002</v>
      </c>
      <c r="O152" s="25">
        <v>2.16</v>
      </c>
    </row>
    <row r="153" spans="1:15" x14ac:dyDescent="0.2">
      <c r="A153" s="24">
        <v>14.666666666666675</v>
      </c>
      <c r="B153" s="25">
        <v>1.85</v>
      </c>
      <c r="C153" s="25">
        <v>1.819</v>
      </c>
      <c r="D153" s="25">
        <v>1.8560000000000001</v>
      </c>
      <c r="E153" s="25">
        <v>1.879</v>
      </c>
      <c r="F153" s="25">
        <v>1.8759999999999999</v>
      </c>
      <c r="G153" s="25">
        <v>1.8819999999999999</v>
      </c>
      <c r="H153" s="25">
        <v>1.897</v>
      </c>
      <c r="I153" s="25">
        <v>1.994</v>
      </c>
      <c r="J153" s="25">
        <v>1.8759999999999999</v>
      </c>
      <c r="K153" s="25">
        <v>1.9219999999999999</v>
      </c>
      <c r="L153" s="25">
        <v>1.8740000000000001</v>
      </c>
      <c r="M153" s="25">
        <v>1.911</v>
      </c>
      <c r="N153" s="25">
        <v>2.2349999999999999</v>
      </c>
      <c r="O153" s="25">
        <v>2.1659999999999999</v>
      </c>
    </row>
    <row r="154" spans="1:15" x14ac:dyDescent="0.2">
      <c r="A154" s="24">
        <v>15.000000000000009</v>
      </c>
      <c r="B154" s="25">
        <v>1.851</v>
      </c>
      <c r="C154" s="25">
        <v>1.819</v>
      </c>
      <c r="D154" s="25">
        <v>1.857</v>
      </c>
      <c r="E154" s="25">
        <v>1.88</v>
      </c>
      <c r="F154" s="25">
        <v>1.877</v>
      </c>
      <c r="G154" s="25">
        <v>1.8839999999999999</v>
      </c>
      <c r="H154" s="25">
        <v>1.901</v>
      </c>
      <c r="I154" s="25">
        <v>1.9970000000000001</v>
      </c>
      <c r="J154" s="25">
        <v>1.8779999999999999</v>
      </c>
      <c r="K154" s="25">
        <v>1.9239999999999999</v>
      </c>
      <c r="L154" s="25">
        <v>1.8740000000000001</v>
      </c>
      <c r="M154" s="25">
        <v>1.911</v>
      </c>
      <c r="N154" s="25">
        <v>2.2410000000000001</v>
      </c>
      <c r="O154" s="25">
        <v>2.1720000000000002</v>
      </c>
    </row>
    <row r="155" spans="1:15" x14ac:dyDescent="0.2">
      <c r="A155" s="24">
        <v>15.333333333333343</v>
      </c>
      <c r="B155" s="25">
        <v>1.849</v>
      </c>
      <c r="C155" s="25">
        <v>1.8180000000000001</v>
      </c>
      <c r="D155" s="25">
        <v>1.8580000000000001</v>
      </c>
      <c r="E155" s="25">
        <v>1.879</v>
      </c>
      <c r="F155" s="25">
        <v>1.88</v>
      </c>
      <c r="G155" s="25">
        <v>1.8839999999999999</v>
      </c>
      <c r="H155" s="25">
        <v>1.9</v>
      </c>
      <c r="I155" s="25">
        <v>1.9970000000000001</v>
      </c>
      <c r="J155" s="25">
        <v>1.879</v>
      </c>
      <c r="K155" s="25">
        <v>1.9219999999999999</v>
      </c>
      <c r="L155" s="25">
        <v>1.875</v>
      </c>
      <c r="M155" s="25">
        <v>1.909</v>
      </c>
      <c r="N155" s="25">
        <v>2.25</v>
      </c>
      <c r="O155" s="25">
        <v>2.1789999999999998</v>
      </c>
    </row>
    <row r="156" spans="1:15" x14ac:dyDescent="0.2">
      <c r="A156" s="24">
        <v>15.666666666666677</v>
      </c>
      <c r="B156" s="25">
        <v>1.849</v>
      </c>
      <c r="C156" s="25">
        <v>1.8169999999999999</v>
      </c>
      <c r="D156" s="25">
        <v>1.8560000000000001</v>
      </c>
      <c r="E156" s="25">
        <v>1.879</v>
      </c>
      <c r="F156" s="25">
        <v>1.879</v>
      </c>
      <c r="G156" s="25">
        <v>1.8859999999999999</v>
      </c>
      <c r="H156" s="25">
        <v>1.9019999999999999</v>
      </c>
      <c r="I156" s="25">
        <v>1.9970000000000001</v>
      </c>
      <c r="J156" s="25">
        <v>1.88</v>
      </c>
      <c r="K156" s="25">
        <v>1.9219999999999999</v>
      </c>
      <c r="L156" s="25">
        <v>1.8759999999999999</v>
      </c>
      <c r="M156" s="25">
        <v>1.909</v>
      </c>
      <c r="N156" s="25">
        <v>2.2549999999999999</v>
      </c>
      <c r="O156" s="25">
        <v>2.1840000000000002</v>
      </c>
    </row>
    <row r="157" spans="1:15" x14ac:dyDescent="0.2">
      <c r="A157" s="24">
        <v>16.000000000000011</v>
      </c>
      <c r="B157" s="25">
        <v>1.8480000000000001</v>
      </c>
      <c r="C157" s="25">
        <v>1.8169999999999999</v>
      </c>
      <c r="D157" s="25">
        <v>1.857</v>
      </c>
      <c r="E157" s="25">
        <v>1.879</v>
      </c>
      <c r="F157" s="25">
        <v>1.881</v>
      </c>
      <c r="G157" s="25">
        <v>1.887</v>
      </c>
      <c r="H157" s="25">
        <v>1.9019999999999999</v>
      </c>
      <c r="I157" s="25">
        <v>1.998</v>
      </c>
      <c r="J157" s="25">
        <v>1.879</v>
      </c>
      <c r="K157" s="25">
        <v>1.9219999999999999</v>
      </c>
      <c r="L157" s="25">
        <v>1.8759999999999999</v>
      </c>
      <c r="M157" s="25">
        <v>1.909</v>
      </c>
      <c r="N157" s="25">
        <v>2.2639999999999998</v>
      </c>
      <c r="O157" s="25">
        <v>2.1920000000000002</v>
      </c>
    </row>
    <row r="158" spans="1:15" x14ac:dyDescent="0.2">
      <c r="A158" s="24">
        <v>16.333333333333343</v>
      </c>
      <c r="B158" s="25">
        <v>1.85</v>
      </c>
      <c r="C158" s="25">
        <v>1.8169999999999999</v>
      </c>
      <c r="D158" s="25">
        <v>1.8580000000000001</v>
      </c>
      <c r="E158" s="25">
        <v>1.879</v>
      </c>
      <c r="F158" s="25">
        <v>1.8819999999999999</v>
      </c>
      <c r="G158" s="25">
        <v>1.8859999999999999</v>
      </c>
      <c r="H158" s="25">
        <v>1.9039999999999999</v>
      </c>
      <c r="I158" s="25">
        <v>1.9990000000000001</v>
      </c>
      <c r="J158" s="25">
        <v>1.88</v>
      </c>
      <c r="K158" s="25">
        <v>1.9219999999999999</v>
      </c>
      <c r="L158" s="25">
        <v>1.8779999999999999</v>
      </c>
      <c r="M158" s="25">
        <v>1.909</v>
      </c>
      <c r="N158" s="25">
        <v>2.2719999999999998</v>
      </c>
      <c r="O158" s="25">
        <v>2.198</v>
      </c>
    </row>
    <row r="159" spans="1:15" x14ac:dyDescent="0.2">
      <c r="A159" s="24">
        <v>16.666666666666675</v>
      </c>
      <c r="B159" s="25">
        <v>1.85</v>
      </c>
      <c r="C159" s="25">
        <v>1.8149999999999999</v>
      </c>
      <c r="D159" s="25">
        <v>1.8580000000000001</v>
      </c>
      <c r="E159" s="25">
        <v>1.879</v>
      </c>
      <c r="F159" s="25">
        <v>1.883</v>
      </c>
      <c r="G159" s="25">
        <v>1.887</v>
      </c>
      <c r="H159" s="25">
        <v>1.907</v>
      </c>
      <c r="I159" s="25">
        <v>1.9990000000000001</v>
      </c>
      <c r="J159" s="25">
        <v>1.8819999999999999</v>
      </c>
      <c r="K159" s="25">
        <v>1.921</v>
      </c>
      <c r="L159" s="25">
        <v>1.8779999999999999</v>
      </c>
      <c r="M159" s="25">
        <v>1.905</v>
      </c>
      <c r="N159" s="25">
        <v>2.2770000000000001</v>
      </c>
      <c r="O159" s="25">
        <v>2.202</v>
      </c>
    </row>
    <row r="160" spans="1:15" x14ac:dyDescent="0.2">
      <c r="A160" s="24">
        <v>17.000000000000007</v>
      </c>
      <c r="B160" s="25">
        <v>1.849</v>
      </c>
      <c r="C160" s="25">
        <v>1.8160000000000001</v>
      </c>
      <c r="D160" s="25">
        <v>1.861</v>
      </c>
      <c r="E160" s="25">
        <v>1.879</v>
      </c>
      <c r="F160" s="25">
        <v>1.8839999999999999</v>
      </c>
      <c r="G160" s="25">
        <v>1.889</v>
      </c>
      <c r="H160" s="25">
        <v>1.907</v>
      </c>
      <c r="I160" s="25">
        <v>2.0019999999999998</v>
      </c>
      <c r="J160" s="25">
        <v>1.8819999999999999</v>
      </c>
      <c r="K160" s="25">
        <v>1.921</v>
      </c>
      <c r="L160" s="25">
        <v>1.8779999999999999</v>
      </c>
      <c r="M160" s="25">
        <v>1.903</v>
      </c>
      <c r="N160" s="25">
        <v>2.2850000000000001</v>
      </c>
      <c r="O160" s="25">
        <v>2.21</v>
      </c>
    </row>
    <row r="161" spans="1:15" x14ac:dyDescent="0.2">
      <c r="A161" s="24">
        <v>17.333333333333339</v>
      </c>
      <c r="B161" s="25">
        <v>1.851</v>
      </c>
      <c r="C161" s="25">
        <v>1.8160000000000001</v>
      </c>
      <c r="D161" s="25">
        <v>1.86</v>
      </c>
      <c r="E161" s="25">
        <v>1.88</v>
      </c>
      <c r="F161" s="25">
        <v>1.8839999999999999</v>
      </c>
      <c r="G161" s="25">
        <v>1.891</v>
      </c>
      <c r="H161" s="25">
        <v>1.907</v>
      </c>
      <c r="I161" s="25">
        <v>2.004</v>
      </c>
      <c r="J161" s="25">
        <v>1.8819999999999999</v>
      </c>
      <c r="K161" s="25">
        <v>1.919</v>
      </c>
      <c r="L161" s="25">
        <v>1.879</v>
      </c>
      <c r="M161" s="25">
        <v>1.901</v>
      </c>
      <c r="N161" s="25">
        <v>2.2869999999999999</v>
      </c>
      <c r="O161" s="25">
        <v>2.218</v>
      </c>
    </row>
    <row r="162" spans="1:15" x14ac:dyDescent="0.2">
      <c r="A162" s="24">
        <v>17.666666666666671</v>
      </c>
      <c r="B162" s="25">
        <v>1.851</v>
      </c>
      <c r="C162" s="25">
        <v>1.8160000000000001</v>
      </c>
      <c r="D162" s="25">
        <v>1.861</v>
      </c>
      <c r="E162" s="25">
        <v>1.879</v>
      </c>
      <c r="F162" s="25">
        <v>1.887</v>
      </c>
      <c r="G162" s="25">
        <v>1.8919999999999999</v>
      </c>
      <c r="H162" s="25">
        <v>1.909</v>
      </c>
      <c r="I162" s="25">
        <v>2.0030000000000001</v>
      </c>
      <c r="J162" s="25">
        <v>1.883</v>
      </c>
      <c r="K162" s="25">
        <v>1.9179999999999999</v>
      </c>
      <c r="L162" s="25">
        <v>1.881</v>
      </c>
      <c r="M162" s="25">
        <v>1.9</v>
      </c>
      <c r="N162" s="25">
        <v>2.2970000000000002</v>
      </c>
      <c r="O162" s="25">
        <v>2.2229999999999999</v>
      </c>
    </row>
    <row r="163" spans="1:15" x14ac:dyDescent="0.2">
      <c r="A163" s="24">
        <v>18.000000000000004</v>
      </c>
      <c r="B163" s="25">
        <v>1.85</v>
      </c>
      <c r="C163" s="25">
        <v>1.8149999999999999</v>
      </c>
      <c r="D163" s="25">
        <v>1.859</v>
      </c>
      <c r="E163" s="25">
        <v>1.8779999999999999</v>
      </c>
      <c r="F163" s="25">
        <v>1.885</v>
      </c>
      <c r="G163" s="25">
        <v>1.8919999999999999</v>
      </c>
      <c r="H163" s="25">
        <v>1.91</v>
      </c>
      <c r="I163" s="25">
        <v>2.0059999999999998</v>
      </c>
      <c r="J163" s="25">
        <v>1.8819999999999999</v>
      </c>
      <c r="K163" s="25">
        <v>1.9179999999999999</v>
      </c>
      <c r="L163" s="25">
        <v>1.8819999999999999</v>
      </c>
      <c r="M163" s="25">
        <v>1.8979999999999999</v>
      </c>
      <c r="N163" s="25">
        <v>2.3029999999999999</v>
      </c>
      <c r="O163" s="25">
        <v>2.23</v>
      </c>
    </row>
    <row r="164" spans="1:15" x14ac:dyDescent="0.2">
      <c r="A164" s="24">
        <v>18.333333333333336</v>
      </c>
      <c r="B164" s="25">
        <v>1.849</v>
      </c>
      <c r="C164" s="25">
        <v>1.8160000000000001</v>
      </c>
      <c r="D164" s="25">
        <v>1.861</v>
      </c>
      <c r="E164" s="25">
        <v>1.879</v>
      </c>
      <c r="F164" s="25">
        <v>1.8859999999999999</v>
      </c>
      <c r="G164" s="25">
        <v>1.893</v>
      </c>
      <c r="H164" s="25">
        <v>1.9119999999999999</v>
      </c>
      <c r="I164" s="25">
        <v>2.0099999999999998</v>
      </c>
      <c r="J164" s="25">
        <v>1.881</v>
      </c>
      <c r="K164" s="25">
        <v>1.917</v>
      </c>
      <c r="L164" s="25">
        <v>1.881</v>
      </c>
      <c r="M164" s="25">
        <v>1.895</v>
      </c>
      <c r="N164" s="25">
        <v>2.31</v>
      </c>
      <c r="O164" s="25">
        <v>2.2349999999999999</v>
      </c>
    </row>
    <row r="165" spans="1:15" x14ac:dyDescent="0.2">
      <c r="A165" s="24">
        <v>18.666666666666668</v>
      </c>
      <c r="B165" s="25">
        <v>1.851</v>
      </c>
      <c r="C165" s="25">
        <v>1.8140000000000001</v>
      </c>
      <c r="D165" s="25">
        <v>1.861</v>
      </c>
      <c r="E165" s="25">
        <v>1.879</v>
      </c>
      <c r="F165" s="25">
        <v>1.887</v>
      </c>
      <c r="G165" s="25">
        <v>1.8939999999999999</v>
      </c>
      <c r="H165" s="25">
        <v>1.913</v>
      </c>
      <c r="I165" s="25">
        <v>2.0099999999999998</v>
      </c>
      <c r="J165" s="25">
        <v>1.885</v>
      </c>
      <c r="K165" s="25">
        <v>1.9159999999999999</v>
      </c>
      <c r="L165" s="25">
        <v>1.8819999999999999</v>
      </c>
      <c r="M165" s="25">
        <v>1.8959999999999999</v>
      </c>
      <c r="N165" s="25">
        <v>2.3180000000000001</v>
      </c>
      <c r="O165" s="25">
        <v>2.2410000000000001</v>
      </c>
    </row>
    <row r="166" spans="1:15" x14ac:dyDescent="0.2">
      <c r="A166" s="24">
        <v>19</v>
      </c>
      <c r="B166" s="25">
        <v>1.85</v>
      </c>
      <c r="C166" s="25">
        <v>1.8140000000000001</v>
      </c>
      <c r="D166" s="25">
        <v>1.861</v>
      </c>
      <c r="E166" s="25">
        <v>1.879</v>
      </c>
      <c r="F166" s="25">
        <v>1.8879999999999999</v>
      </c>
      <c r="G166" s="25">
        <v>1.8939999999999999</v>
      </c>
      <c r="H166" s="25">
        <v>1.913</v>
      </c>
      <c r="I166" s="25">
        <v>2.012</v>
      </c>
      <c r="J166" s="25">
        <v>1.883</v>
      </c>
      <c r="K166" s="25">
        <v>1.915</v>
      </c>
      <c r="L166" s="25">
        <v>1.8819999999999999</v>
      </c>
      <c r="M166" s="25">
        <v>1.891</v>
      </c>
      <c r="N166" s="25">
        <v>2.3220000000000001</v>
      </c>
      <c r="O166" s="25">
        <v>2.2480000000000002</v>
      </c>
    </row>
    <row r="167" spans="1:15" x14ac:dyDescent="0.2">
      <c r="A167" s="24">
        <v>19.333333333333332</v>
      </c>
      <c r="B167" s="25">
        <v>1.85</v>
      </c>
      <c r="C167" s="25">
        <v>1.8140000000000001</v>
      </c>
      <c r="D167" s="25">
        <v>1.86</v>
      </c>
      <c r="E167" s="25">
        <v>1.879</v>
      </c>
      <c r="F167" s="25">
        <v>1.8879999999999999</v>
      </c>
      <c r="G167" s="25">
        <v>1.8959999999999999</v>
      </c>
      <c r="H167" s="25">
        <v>1.9139999999999999</v>
      </c>
      <c r="I167" s="25">
        <v>2.012</v>
      </c>
      <c r="J167" s="25">
        <v>1.883</v>
      </c>
      <c r="K167" s="25">
        <v>1.9119999999999999</v>
      </c>
      <c r="L167" s="25">
        <v>1.883</v>
      </c>
      <c r="M167" s="25">
        <v>1.891</v>
      </c>
      <c r="N167" s="25">
        <v>2.3260000000000001</v>
      </c>
      <c r="O167" s="25">
        <v>2.254</v>
      </c>
    </row>
    <row r="168" spans="1:15" x14ac:dyDescent="0.2">
      <c r="A168" s="24">
        <v>19.666666666666664</v>
      </c>
      <c r="B168" s="25">
        <v>1.85</v>
      </c>
      <c r="C168" s="25">
        <v>1.8140000000000001</v>
      </c>
      <c r="D168" s="25">
        <v>1.8620000000000001</v>
      </c>
      <c r="E168" s="25">
        <v>1.879</v>
      </c>
      <c r="F168" s="25">
        <v>1.891</v>
      </c>
      <c r="G168" s="25">
        <v>1.8959999999999999</v>
      </c>
      <c r="H168" s="25">
        <v>1.917</v>
      </c>
      <c r="I168" s="25">
        <v>2.0129999999999999</v>
      </c>
      <c r="J168" s="25">
        <v>1.8839999999999999</v>
      </c>
      <c r="K168" s="25">
        <v>1.911</v>
      </c>
      <c r="L168" s="25">
        <v>1.8819999999999999</v>
      </c>
      <c r="M168" s="25">
        <v>1.8919999999999999</v>
      </c>
      <c r="N168" s="25">
        <v>2.335</v>
      </c>
      <c r="O168" s="25">
        <v>2.2589999999999999</v>
      </c>
    </row>
    <row r="169" spans="1:15" x14ac:dyDescent="0.2">
      <c r="A169" s="24">
        <v>19.999999999999996</v>
      </c>
      <c r="B169" s="25">
        <v>1.849</v>
      </c>
      <c r="C169" s="25">
        <v>1.8129999999999999</v>
      </c>
      <c r="D169" s="25">
        <v>1.861</v>
      </c>
      <c r="E169" s="25">
        <v>1.879</v>
      </c>
      <c r="F169" s="25">
        <v>1.891</v>
      </c>
      <c r="G169" s="25">
        <v>1.895</v>
      </c>
      <c r="H169" s="25">
        <v>1.9159999999999999</v>
      </c>
      <c r="I169" s="25">
        <v>2.0139999999999998</v>
      </c>
      <c r="J169" s="25">
        <v>1.8839999999999999</v>
      </c>
      <c r="K169" s="25">
        <v>1.9059999999999999</v>
      </c>
      <c r="L169" s="25">
        <v>1.883</v>
      </c>
      <c r="M169" s="25">
        <v>1.891</v>
      </c>
      <c r="N169" s="25">
        <v>2.3410000000000002</v>
      </c>
      <c r="O169" s="25">
        <v>2.27</v>
      </c>
    </row>
    <row r="170" spans="1:15" x14ac:dyDescent="0.2">
      <c r="A170" s="24">
        <v>20.333333333333329</v>
      </c>
      <c r="B170" s="25">
        <v>1.85</v>
      </c>
      <c r="C170" s="25">
        <v>1.8129999999999999</v>
      </c>
      <c r="D170" s="25">
        <v>1.861</v>
      </c>
      <c r="E170" s="25">
        <v>1.877</v>
      </c>
      <c r="F170" s="25">
        <v>1.893</v>
      </c>
      <c r="G170" s="25">
        <v>1.897</v>
      </c>
      <c r="H170" s="25">
        <v>1.9179999999999999</v>
      </c>
      <c r="I170" s="25">
        <v>2.0150000000000001</v>
      </c>
      <c r="J170" s="25">
        <v>1.883</v>
      </c>
      <c r="K170" s="25">
        <v>1.905</v>
      </c>
      <c r="L170" s="25">
        <v>1.8819999999999999</v>
      </c>
      <c r="M170" s="25">
        <v>1.8939999999999999</v>
      </c>
      <c r="N170" s="25">
        <v>2.347</v>
      </c>
      <c r="O170" s="25">
        <v>2.274</v>
      </c>
    </row>
    <row r="171" spans="1:15" x14ac:dyDescent="0.2">
      <c r="A171" s="24">
        <v>20.666666666666661</v>
      </c>
      <c r="B171" s="25">
        <v>1.85</v>
      </c>
      <c r="C171" s="25">
        <v>1.8120000000000001</v>
      </c>
      <c r="D171" s="25">
        <v>1.863</v>
      </c>
      <c r="E171" s="25">
        <v>1.879</v>
      </c>
      <c r="F171" s="25">
        <v>1.8939999999999999</v>
      </c>
      <c r="G171" s="25">
        <v>1.9</v>
      </c>
      <c r="H171" s="25">
        <v>1.92</v>
      </c>
      <c r="I171" s="25">
        <v>2.016</v>
      </c>
      <c r="J171" s="25">
        <v>1.883</v>
      </c>
      <c r="K171" s="25">
        <v>1.905</v>
      </c>
      <c r="L171" s="25">
        <v>1.8819999999999999</v>
      </c>
      <c r="M171" s="25">
        <v>1.893</v>
      </c>
      <c r="N171" s="25">
        <v>2.351</v>
      </c>
      <c r="O171" s="25">
        <v>2.2789999999999999</v>
      </c>
    </row>
    <row r="172" spans="1:15" x14ac:dyDescent="0.2">
      <c r="A172" s="24">
        <v>20.999999999999993</v>
      </c>
      <c r="B172" s="25">
        <v>1.85</v>
      </c>
      <c r="C172" s="25">
        <v>1.8109999999999999</v>
      </c>
      <c r="D172" s="25">
        <v>1.863</v>
      </c>
      <c r="E172" s="25">
        <v>1.8779999999999999</v>
      </c>
      <c r="F172" s="25">
        <v>1.893</v>
      </c>
      <c r="G172" s="25">
        <v>1.8979999999999999</v>
      </c>
      <c r="H172" s="25">
        <v>1.921</v>
      </c>
      <c r="I172" s="25">
        <v>2.0190000000000001</v>
      </c>
      <c r="J172" s="25">
        <v>1.8859999999999999</v>
      </c>
      <c r="K172" s="25">
        <v>1.907</v>
      </c>
      <c r="L172" s="25">
        <v>1.8839999999999999</v>
      </c>
      <c r="M172" s="25">
        <v>1.8939999999999999</v>
      </c>
      <c r="N172" s="25">
        <v>2.3610000000000002</v>
      </c>
      <c r="O172" s="25">
        <v>2.2850000000000001</v>
      </c>
    </row>
    <row r="173" spans="1:15" x14ac:dyDescent="0.2">
      <c r="A173" s="24">
        <v>21.333333333333325</v>
      </c>
      <c r="B173" s="25">
        <v>1.849</v>
      </c>
      <c r="C173" s="25">
        <v>1.8109999999999999</v>
      </c>
      <c r="D173" s="25">
        <v>1.8620000000000001</v>
      </c>
      <c r="E173" s="25">
        <v>1.877</v>
      </c>
      <c r="F173" s="25">
        <v>1.8939999999999999</v>
      </c>
      <c r="G173" s="25">
        <v>1.899</v>
      </c>
      <c r="H173" s="25">
        <v>1.92</v>
      </c>
      <c r="I173" s="25">
        <v>2.0150000000000001</v>
      </c>
      <c r="J173" s="25">
        <v>1.8839999999999999</v>
      </c>
      <c r="K173" s="25">
        <v>1.9059999999999999</v>
      </c>
      <c r="L173" s="25">
        <v>1.883</v>
      </c>
      <c r="M173" s="25">
        <v>1.891</v>
      </c>
      <c r="N173" s="25">
        <v>2.3679999999999999</v>
      </c>
      <c r="O173" s="25">
        <v>2.2909999999999999</v>
      </c>
    </row>
    <row r="174" spans="1:15" x14ac:dyDescent="0.2">
      <c r="A174" s="24">
        <v>21.666666666666657</v>
      </c>
      <c r="B174" s="25">
        <v>1.849</v>
      </c>
      <c r="C174" s="25">
        <v>1.8109999999999999</v>
      </c>
      <c r="D174" s="25">
        <v>1.8620000000000001</v>
      </c>
      <c r="E174" s="25">
        <v>1.877</v>
      </c>
      <c r="F174" s="25">
        <v>1.8959999999999999</v>
      </c>
      <c r="G174" s="25">
        <v>1.9</v>
      </c>
      <c r="H174" s="25">
        <v>1.9219999999999999</v>
      </c>
      <c r="I174" s="25">
        <v>2.0169999999999999</v>
      </c>
      <c r="J174" s="25">
        <v>1.8839999999999999</v>
      </c>
      <c r="K174" s="25">
        <v>1.9039999999999999</v>
      </c>
      <c r="L174" s="25">
        <v>1.8839999999999999</v>
      </c>
      <c r="M174" s="25">
        <v>1.89</v>
      </c>
      <c r="N174" s="25">
        <v>2.375</v>
      </c>
      <c r="O174" s="25">
        <v>2.298</v>
      </c>
    </row>
    <row r="175" spans="1:15" x14ac:dyDescent="0.2">
      <c r="A175" s="24">
        <v>21.999999999999989</v>
      </c>
      <c r="B175" s="25">
        <v>1.85</v>
      </c>
      <c r="C175" s="25">
        <v>1.81</v>
      </c>
      <c r="D175" s="25">
        <v>1.8620000000000001</v>
      </c>
      <c r="E175" s="25">
        <v>1.877</v>
      </c>
      <c r="F175" s="25">
        <v>1.8959999999999999</v>
      </c>
      <c r="G175" s="25">
        <v>1.9</v>
      </c>
      <c r="H175" s="25">
        <v>1.9219999999999999</v>
      </c>
      <c r="I175" s="25">
        <v>2.0179999999999998</v>
      </c>
      <c r="J175" s="25">
        <v>1.885</v>
      </c>
      <c r="K175" s="25">
        <v>1.905</v>
      </c>
      <c r="L175" s="25">
        <v>1.885</v>
      </c>
      <c r="M175" s="25">
        <v>1.89</v>
      </c>
      <c r="N175" s="25">
        <v>2.3809999999999998</v>
      </c>
      <c r="O175" s="25">
        <v>2.3029999999999999</v>
      </c>
    </row>
    <row r="176" spans="1:15" x14ac:dyDescent="0.2">
      <c r="A176" s="24">
        <v>22.333333333333321</v>
      </c>
      <c r="B176" s="25">
        <v>1.849</v>
      </c>
      <c r="C176" s="25">
        <v>1.8089999999999999</v>
      </c>
      <c r="D176" s="25">
        <v>1.863</v>
      </c>
      <c r="E176" s="25">
        <v>1.8759999999999999</v>
      </c>
      <c r="F176" s="25">
        <v>1.8959999999999999</v>
      </c>
      <c r="G176" s="25">
        <v>1.9</v>
      </c>
      <c r="H176" s="25">
        <v>1.9219999999999999</v>
      </c>
      <c r="I176" s="25">
        <v>2.0169999999999999</v>
      </c>
      <c r="J176" s="25">
        <v>1.883</v>
      </c>
      <c r="K176" s="25">
        <v>1.9039999999999999</v>
      </c>
      <c r="L176" s="25">
        <v>1.885</v>
      </c>
      <c r="M176" s="25">
        <v>1.889</v>
      </c>
      <c r="N176" s="25">
        <v>2.3839999999999999</v>
      </c>
      <c r="O176" s="25">
        <v>2.3079999999999998</v>
      </c>
    </row>
    <row r="177" spans="1:15" x14ac:dyDescent="0.2">
      <c r="A177" s="24">
        <v>22.666666666666654</v>
      </c>
      <c r="B177" s="25">
        <v>1.847</v>
      </c>
      <c r="C177" s="25">
        <v>1.8080000000000001</v>
      </c>
      <c r="D177" s="25">
        <v>1.863</v>
      </c>
      <c r="E177" s="25">
        <v>1.875</v>
      </c>
      <c r="F177" s="25">
        <v>1.8979999999999999</v>
      </c>
      <c r="G177" s="25">
        <v>1.9019999999999999</v>
      </c>
      <c r="H177" s="25">
        <v>1.9259999999999999</v>
      </c>
      <c r="I177" s="25">
        <v>2.0209999999999999</v>
      </c>
      <c r="J177" s="25">
        <v>1.885</v>
      </c>
      <c r="K177" s="25">
        <v>1.905</v>
      </c>
      <c r="L177" s="25">
        <v>1.883</v>
      </c>
      <c r="M177" s="25">
        <v>1.89</v>
      </c>
      <c r="N177" s="25">
        <v>2.3929999999999998</v>
      </c>
      <c r="O177" s="25">
        <v>2.3159999999999998</v>
      </c>
    </row>
    <row r="178" spans="1:15" x14ac:dyDescent="0.2">
      <c r="A178" s="24">
        <v>22.999999999999986</v>
      </c>
      <c r="B178" s="25">
        <v>1.849</v>
      </c>
      <c r="C178" s="25">
        <v>1.8080000000000001</v>
      </c>
      <c r="D178" s="25">
        <v>1.8640000000000001</v>
      </c>
      <c r="E178" s="25">
        <v>1.877</v>
      </c>
      <c r="F178" s="25">
        <v>1.9</v>
      </c>
      <c r="G178" s="25">
        <v>1.903</v>
      </c>
      <c r="H178" s="25">
        <v>1.927</v>
      </c>
      <c r="I178" s="25">
        <v>2.0230000000000001</v>
      </c>
      <c r="J178" s="25">
        <v>1.885</v>
      </c>
      <c r="K178" s="25">
        <v>1.9059999999999999</v>
      </c>
      <c r="L178" s="25">
        <v>1.8859999999999999</v>
      </c>
      <c r="M178" s="25">
        <v>1.891</v>
      </c>
      <c r="N178" s="25">
        <v>2.4009999999999998</v>
      </c>
      <c r="O178" s="25">
        <v>2.3220000000000001</v>
      </c>
    </row>
    <row r="179" spans="1:15" x14ac:dyDescent="0.2">
      <c r="A179" s="24">
        <v>23.333333333333318</v>
      </c>
      <c r="B179" s="25">
        <v>1.8480000000000001</v>
      </c>
      <c r="C179" s="25">
        <v>1.8069999999999999</v>
      </c>
      <c r="D179" s="25">
        <v>1.863</v>
      </c>
      <c r="E179" s="25">
        <v>1.8740000000000001</v>
      </c>
      <c r="F179" s="25">
        <v>1.899</v>
      </c>
      <c r="G179" s="25">
        <v>1.903</v>
      </c>
      <c r="H179" s="25">
        <v>1.927</v>
      </c>
      <c r="I179" s="25">
        <v>2.024</v>
      </c>
      <c r="J179" s="25">
        <v>1.8859999999999999</v>
      </c>
      <c r="K179" s="25">
        <v>1.9039999999999999</v>
      </c>
      <c r="L179" s="25">
        <v>1.885</v>
      </c>
      <c r="M179" s="25">
        <v>1.89</v>
      </c>
      <c r="N179" s="25">
        <v>2.4049999999999998</v>
      </c>
      <c r="O179" s="25">
        <v>2.327</v>
      </c>
    </row>
    <row r="180" spans="1:15" x14ac:dyDescent="0.2">
      <c r="A180" s="24">
        <v>23.66666666666665</v>
      </c>
      <c r="B180" s="25">
        <v>1.847</v>
      </c>
      <c r="C180" s="25">
        <v>1.8069999999999999</v>
      </c>
      <c r="D180" s="25">
        <v>1.8640000000000001</v>
      </c>
      <c r="E180" s="25">
        <v>1.8740000000000001</v>
      </c>
      <c r="F180" s="25">
        <v>1.899</v>
      </c>
      <c r="G180" s="25">
        <v>1.905</v>
      </c>
      <c r="H180" s="25">
        <v>1.9279999999999999</v>
      </c>
      <c r="I180" s="25">
        <v>2.0249999999999999</v>
      </c>
      <c r="J180" s="25">
        <v>1.885</v>
      </c>
      <c r="K180" s="25">
        <v>1.9039999999999999</v>
      </c>
      <c r="L180" s="25">
        <v>1.8839999999999999</v>
      </c>
      <c r="M180" s="25">
        <v>1.8919999999999999</v>
      </c>
      <c r="N180" s="25">
        <v>2.4119999999999999</v>
      </c>
      <c r="O180" s="25">
        <v>2.3319999999999999</v>
      </c>
    </row>
    <row r="181" spans="1:15" x14ac:dyDescent="0.2">
      <c r="A181" s="24">
        <v>23.999999999999982</v>
      </c>
      <c r="B181" s="25">
        <v>1.847</v>
      </c>
      <c r="C181" s="25">
        <v>1.806</v>
      </c>
      <c r="D181" s="25">
        <v>1.863</v>
      </c>
      <c r="E181" s="25">
        <v>1.8759999999999999</v>
      </c>
      <c r="F181" s="25">
        <v>1.9019999999999999</v>
      </c>
      <c r="G181" s="25">
        <v>1.905</v>
      </c>
      <c r="H181" s="25">
        <v>1.93</v>
      </c>
      <c r="I181" s="25">
        <v>2.028</v>
      </c>
      <c r="J181" s="25">
        <v>1.8859999999999999</v>
      </c>
      <c r="K181" s="25">
        <v>1.9019999999999999</v>
      </c>
      <c r="L181" s="25">
        <v>1.883</v>
      </c>
      <c r="M181" s="25">
        <v>1.89</v>
      </c>
      <c r="N181" s="25">
        <v>2.415</v>
      </c>
      <c r="O181" s="25">
        <v>2.3380000000000001</v>
      </c>
    </row>
    <row r="182" spans="1:15" x14ac:dyDescent="0.2">
      <c r="A182" s="24">
        <v>24.333333333333314</v>
      </c>
      <c r="B182" s="25">
        <v>1.847</v>
      </c>
      <c r="C182" s="25">
        <v>1.8049999999999999</v>
      </c>
      <c r="D182" s="25">
        <v>1.8640000000000001</v>
      </c>
      <c r="E182" s="25">
        <v>1.8740000000000001</v>
      </c>
      <c r="F182" s="25">
        <v>1.9019999999999999</v>
      </c>
      <c r="G182" s="25">
        <v>1.905</v>
      </c>
      <c r="H182" s="25">
        <v>1.929</v>
      </c>
      <c r="I182" s="25">
        <v>2.0270000000000001</v>
      </c>
      <c r="J182" s="25">
        <v>1.8859999999999999</v>
      </c>
      <c r="K182" s="25">
        <v>1.9019999999999999</v>
      </c>
      <c r="L182" s="25">
        <v>1.88</v>
      </c>
      <c r="M182" s="25">
        <v>1.89</v>
      </c>
      <c r="N182" s="25">
        <v>2.4260000000000002</v>
      </c>
      <c r="O182" s="25">
        <v>2.3410000000000002</v>
      </c>
    </row>
    <row r="183" spans="1:15" x14ac:dyDescent="0.2">
      <c r="A183" s="24">
        <v>24.666666666666647</v>
      </c>
      <c r="B183" s="25">
        <v>1.8480000000000001</v>
      </c>
      <c r="C183" s="25">
        <v>1.806</v>
      </c>
      <c r="D183" s="25">
        <v>1.863</v>
      </c>
      <c r="E183" s="25">
        <v>1.873</v>
      </c>
      <c r="F183" s="25">
        <v>1.9019999999999999</v>
      </c>
      <c r="G183" s="25">
        <v>1.905</v>
      </c>
      <c r="H183" s="25">
        <v>1.931</v>
      </c>
      <c r="I183" s="25">
        <v>2.0289999999999999</v>
      </c>
      <c r="J183" s="25">
        <v>1.887</v>
      </c>
      <c r="K183" s="25">
        <v>1.901</v>
      </c>
      <c r="L183" s="25">
        <v>1.879</v>
      </c>
      <c r="M183" s="25">
        <v>1.891</v>
      </c>
      <c r="N183" s="25">
        <v>2.4300000000000002</v>
      </c>
      <c r="O183" s="25">
        <v>2.35</v>
      </c>
    </row>
    <row r="184" spans="1:15" x14ac:dyDescent="0.2">
      <c r="A184" s="24">
        <v>24.999999999999979</v>
      </c>
      <c r="B184" s="25">
        <v>1.847</v>
      </c>
      <c r="C184" s="25">
        <v>1.8049999999999999</v>
      </c>
      <c r="D184" s="25">
        <v>1.863</v>
      </c>
      <c r="E184" s="25">
        <v>1.873</v>
      </c>
      <c r="F184" s="25">
        <v>1.903</v>
      </c>
      <c r="G184" s="25">
        <v>1.907</v>
      </c>
      <c r="H184" s="25">
        <v>1.9319999999999999</v>
      </c>
      <c r="I184" s="25">
        <v>2.0299999999999998</v>
      </c>
      <c r="J184" s="25">
        <v>1.887</v>
      </c>
      <c r="K184" s="25">
        <v>1.9</v>
      </c>
      <c r="L184" s="25">
        <v>1.879</v>
      </c>
      <c r="M184" s="25">
        <v>1.89</v>
      </c>
      <c r="N184" s="25">
        <v>2.4369999999999998</v>
      </c>
      <c r="O184" s="25">
        <v>2.3559999999999999</v>
      </c>
    </row>
    <row r="185" spans="1:15" x14ac:dyDescent="0.2">
      <c r="A185" s="24">
        <v>25.333333333333311</v>
      </c>
      <c r="B185" s="25">
        <v>1.847</v>
      </c>
      <c r="C185" s="25">
        <v>1.804</v>
      </c>
      <c r="D185" s="25">
        <v>1.863</v>
      </c>
      <c r="E185" s="25">
        <v>1.8740000000000001</v>
      </c>
      <c r="F185" s="25">
        <v>1.903</v>
      </c>
      <c r="G185" s="25">
        <v>1.9079999999999999</v>
      </c>
      <c r="H185" s="25">
        <v>1.9330000000000001</v>
      </c>
      <c r="I185" s="25">
        <v>2.0310000000000001</v>
      </c>
      <c r="J185" s="25">
        <v>1.887</v>
      </c>
      <c r="K185" s="25">
        <v>1.9</v>
      </c>
      <c r="L185" s="25">
        <v>1.877</v>
      </c>
      <c r="M185" s="25">
        <v>1.89</v>
      </c>
      <c r="N185" s="25">
        <v>2.444</v>
      </c>
      <c r="O185" s="25">
        <v>2.36</v>
      </c>
    </row>
    <row r="186" spans="1:15" x14ac:dyDescent="0.2">
      <c r="A186" s="24">
        <v>25.666666666666643</v>
      </c>
      <c r="B186" s="25">
        <v>1.845</v>
      </c>
      <c r="C186" s="25">
        <v>1.8029999999999999</v>
      </c>
      <c r="D186" s="25">
        <v>1.863</v>
      </c>
      <c r="E186" s="25">
        <v>1.871</v>
      </c>
      <c r="F186" s="25">
        <v>1.9039999999999999</v>
      </c>
      <c r="G186" s="25">
        <v>1.9079999999999999</v>
      </c>
      <c r="H186" s="25">
        <v>1.9319999999999999</v>
      </c>
      <c r="I186" s="25">
        <v>2.0310000000000001</v>
      </c>
      <c r="J186" s="25">
        <v>1.887</v>
      </c>
      <c r="K186" s="25">
        <v>1.8979999999999999</v>
      </c>
      <c r="L186" s="25">
        <v>1.8759999999999999</v>
      </c>
      <c r="M186" s="25">
        <v>1.887</v>
      </c>
      <c r="N186" s="25">
        <v>2.4489999999999998</v>
      </c>
      <c r="O186" s="25">
        <v>2.3650000000000002</v>
      </c>
    </row>
    <row r="187" spans="1:15" x14ac:dyDescent="0.2">
      <c r="A187" s="24">
        <v>25.999999999999975</v>
      </c>
      <c r="B187" s="25">
        <v>1.845</v>
      </c>
      <c r="C187" s="25">
        <v>1.802</v>
      </c>
      <c r="D187" s="25">
        <v>1.863</v>
      </c>
      <c r="E187" s="25">
        <v>1.873</v>
      </c>
      <c r="F187" s="25">
        <v>1.9039999999999999</v>
      </c>
      <c r="G187" s="25">
        <v>1.909</v>
      </c>
      <c r="H187" s="25">
        <v>1.9350000000000001</v>
      </c>
      <c r="I187" s="25">
        <v>2.0329999999999999</v>
      </c>
      <c r="J187" s="25">
        <v>1.8879999999999999</v>
      </c>
      <c r="K187" s="25">
        <v>1.8979999999999999</v>
      </c>
      <c r="L187" s="25">
        <v>1.8759999999999999</v>
      </c>
      <c r="M187" s="25">
        <v>1.8859999999999999</v>
      </c>
      <c r="N187" s="25">
        <v>2.452</v>
      </c>
      <c r="O187" s="25">
        <v>2.371</v>
      </c>
    </row>
    <row r="188" spans="1:15" x14ac:dyDescent="0.2">
      <c r="A188" s="24">
        <v>26.333333333333307</v>
      </c>
      <c r="B188" s="25">
        <v>1.8440000000000001</v>
      </c>
      <c r="C188" s="25">
        <v>1.802</v>
      </c>
      <c r="D188" s="25">
        <v>1.863</v>
      </c>
      <c r="E188" s="25">
        <v>1.871</v>
      </c>
      <c r="F188" s="25">
        <v>1.9059999999999999</v>
      </c>
      <c r="G188" s="25">
        <v>1.91</v>
      </c>
      <c r="H188" s="25">
        <v>1.9370000000000001</v>
      </c>
      <c r="I188" s="25">
        <v>2.0350000000000001</v>
      </c>
      <c r="J188" s="25">
        <v>1.8879999999999999</v>
      </c>
      <c r="K188" s="25">
        <v>1.9</v>
      </c>
      <c r="L188" s="25">
        <v>1.8759999999999999</v>
      </c>
      <c r="M188" s="25">
        <v>1.885</v>
      </c>
      <c r="N188" s="25">
        <v>2.4590000000000001</v>
      </c>
      <c r="O188" s="25">
        <v>2.3759999999999999</v>
      </c>
    </row>
    <row r="189" spans="1:15" x14ac:dyDescent="0.2">
      <c r="A189" s="24">
        <v>26.666666666666639</v>
      </c>
      <c r="B189" s="25">
        <v>1.8460000000000001</v>
      </c>
      <c r="C189" s="25">
        <v>1.802</v>
      </c>
      <c r="D189" s="25">
        <v>1.863</v>
      </c>
      <c r="E189" s="25">
        <v>1.87</v>
      </c>
      <c r="F189" s="25">
        <v>1.9059999999999999</v>
      </c>
      <c r="G189" s="25">
        <v>1.91</v>
      </c>
      <c r="H189" s="25">
        <v>1.9359999999999999</v>
      </c>
      <c r="I189" s="25">
        <v>2.0329999999999999</v>
      </c>
      <c r="J189" s="25">
        <v>1.889</v>
      </c>
      <c r="K189" s="25">
        <v>1.8979999999999999</v>
      </c>
      <c r="L189" s="25">
        <v>1.8740000000000001</v>
      </c>
      <c r="M189" s="25">
        <v>1.8839999999999999</v>
      </c>
      <c r="N189" s="25">
        <v>2.4630000000000001</v>
      </c>
      <c r="O189" s="25">
        <v>2.3839999999999999</v>
      </c>
    </row>
    <row r="190" spans="1:15" x14ac:dyDescent="0.2">
      <c r="A190" s="24">
        <v>26.999999999999972</v>
      </c>
      <c r="B190" s="25">
        <v>1.845</v>
      </c>
      <c r="C190" s="25">
        <v>1.8</v>
      </c>
      <c r="D190" s="25">
        <v>1.8620000000000001</v>
      </c>
      <c r="E190" s="25">
        <v>1.87</v>
      </c>
      <c r="F190" s="25">
        <v>1.907</v>
      </c>
      <c r="G190" s="25">
        <v>1.909</v>
      </c>
      <c r="H190" s="25">
        <v>1.9370000000000001</v>
      </c>
      <c r="I190" s="25">
        <v>2.0339999999999998</v>
      </c>
      <c r="J190" s="25">
        <v>1.8879999999999999</v>
      </c>
      <c r="K190" s="25">
        <v>1.8979999999999999</v>
      </c>
      <c r="L190" s="25">
        <v>1.8720000000000001</v>
      </c>
      <c r="M190" s="25">
        <v>1.883</v>
      </c>
      <c r="N190" s="25">
        <v>2.4710000000000001</v>
      </c>
      <c r="O190" s="25">
        <v>2.39</v>
      </c>
    </row>
    <row r="191" spans="1:15" x14ac:dyDescent="0.2">
      <c r="A191" s="24">
        <v>27.333333333333304</v>
      </c>
      <c r="B191" s="25">
        <v>1.845</v>
      </c>
      <c r="C191" s="25">
        <v>1.8</v>
      </c>
      <c r="D191" s="25">
        <v>1.863</v>
      </c>
      <c r="E191" s="25">
        <v>1.87</v>
      </c>
      <c r="F191" s="25">
        <v>1.909</v>
      </c>
      <c r="G191" s="25">
        <v>1.911</v>
      </c>
      <c r="H191" s="25">
        <v>1.9379999999999999</v>
      </c>
      <c r="I191" s="25">
        <v>2.036</v>
      </c>
      <c r="J191" s="25">
        <v>1.8879999999999999</v>
      </c>
      <c r="K191" s="25">
        <v>1.8979999999999999</v>
      </c>
      <c r="L191" s="25">
        <v>1.871</v>
      </c>
      <c r="M191" s="25">
        <v>1.8839999999999999</v>
      </c>
      <c r="N191" s="25">
        <v>2.476</v>
      </c>
      <c r="O191" s="25">
        <v>2.3969999999999998</v>
      </c>
    </row>
    <row r="192" spans="1:15" x14ac:dyDescent="0.2">
      <c r="A192" s="24">
        <v>27.666666666666636</v>
      </c>
      <c r="B192" s="25">
        <v>1.8460000000000001</v>
      </c>
      <c r="C192" s="25">
        <v>1.7989999999999999</v>
      </c>
      <c r="D192" s="25">
        <v>1.863</v>
      </c>
      <c r="E192" s="25">
        <v>1.869</v>
      </c>
      <c r="F192" s="25">
        <v>1.909</v>
      </c>
      <c r="G192" s="25">
        <v>1.9119999999999999</v>
      </c>
      <c r="H192" s="25">
        <v>1.9379999999999999</v>
      </c>
      <c r="I192" s="25">
        <v>2.036</v>
      </c>
      <c r="J192" s="25">
        <v>1.889</v>
      </c>
      <c r="K192" s="25">
        <v>1.9</v>
      </c>
      <c r="L192" s="25">
        <v>1.87</v>
      </c>
      <c r="M192" s="25">
        <v>1.883</v>
      </c>
      <c r="N192" s="25">
        <v>2.484</v>
      </c>
      <c r="O192" s="25">
        <v>2.4049999999999998</v>
      </c>
    </row>
    <row r="193" spans="1:15" x14ac:dyDescent="0.2">
      <c r="A193" s="24">
        <v>27.999999999999968</v>
      </c>
      <c r="B193" s="25">
        <v>1.845</v>
      </c>
      <c r="C193" s="25">
        <v>1.8</v>
      </c>
      <c r="D193" s="25">
        <v>1.86</v>
      </c>
      <c r="E193" s="25">
        <v>1.869</v>
      </c>
      <c r="F193" s="25">
        <v>1.909</v>
      </c>
      <c r="G193" s="25">
        <v>1.9119999999999999</v>
      </c>
      <c r="H193" s="25">
        <v>1.9419999999999999</v>
      </c>
      <c r="I193" s="25">
        <v>2.0369999999999999</v>
      </c>
      <c r="J193" s="25">
        <v>1.891</v>
      </c>
      <c r="K193" s="25">
        <v>1.899</v>
      </c>
      <c r="L193" s="25">
        <v>1.8680000000000001</v>
      </c>
      <c r="M193" s="25">
        <v>1.883</v>
      </c>
      <c r="N193" s="25">
        <v>2.488</v>
      </c>
      <c r="O193" s="25">
        <v>2.4060000000000001</v>
      </c>
    </row>
    <row r="194" spans="1:15" x14ac:dyDescent="0.2">
      <c r="A194" s="24">
        <v>28.3333333333333</v>
      </c>
      <c r="B194" s="25">
        <v>1.8440000000000001</v>
      </c>
      <c r="C194" s="25">
        <v>1.798</v>
      </c>
      <c r="D194" s="25">
        <v>1.863</v>
      </c>
      <c r="E194" s="25">
        <v>1.869</v>
      </c>
      <c r="F194" s="25">
        <v>1.911</v>
      </c>
      <c r="G194" s="25">
        <v>1.913</v>
      </c>
      <c r="H194" s="25">
        <v>1.9419999999999999</v>
      </c>
      <c r="I194" s="25">
        <v>2.0379999999999998</v>
      </c>
      <c r="J194" s="25">
        <v>1.89</v>
      </c>
      <c r="K194" s="25">
        <v>1.8979999999999999</v>
      </c>
      <c r="L194" s="25">
        <v>1.863</v>
      </c>
      <c r="M194" s="25">
        <v>1.8819999999999999</v>
      </c>
      <c r="N194" s="25">
        <v>2.4940000000000002</v>
      </c>
      <c r="O194" s="25">
        <v>2.4119999999999999</v>
      </c>
    </row>
    <row r="195" spans="1:15" x14ac:dyDescent="0.2">
      <c r="A195" s="24">
        <v>28.666666666666632</v>
      </c>
      <c r="B195" s="25">
        <v>1.843</v>
      </c>
      <c r="C195" s="25">
        <v>1.798</v>
      </c>
      <c r="D195" s="25">
        <v>1.863</v>
      </c>
      <c r="E195" s="25">
        <v>1.8680000000000001</v>
      </c>
      <c r="F195" s="25">
        <v>1.9119999999999999</v>
      </c>
      <c r="G195" s="25">
        <v>1.9119999999999999</v>
      </c>
      <c r="H195" s="25">
        <v>1.9419999999999999</v>
      </c>
      <c r="I195" s="25">
        <v>2.0390000000000001</v>
      </c>
      <c r="J195" s="25">
        <v>1.891</v>
      </c>
      <c r="K195" s="25">
        <v>1.899</v>
      </c>
      <c r="L195" s="25">
        <v>1.863</v>
      </c>
      <c r="M195" s="25">
        <v>1.8819999999999999</v>
      </c>
      <c r="N195" s="25">
        <v>2.4980000000000002</v>
      </c>
      <c r="O195" s="25">
        <v>2.4180000000000001</v>
      </c>
    </row>
    <row r="196" spans="1:15" x14ac:dyDescent="0.2">
      <c r="A196" s="24">
        <v>28.999999999999964</v>
      </c>
      <c r="B196" s="25">
        <v>1.843</v>
      </c>
      <c r="C196" s="25">
        <v>1.7969999999999999</v>
      </c>
      <c r="D196" s="25">
        <v>1.8620000000000001</v>
      </c>
      <c r="E196" s="25">
        <v>1.865</v>
      </c>
      <c r="F196" s="25">
        <v>1.91</v>
      </c>
      <c r="G196" s="25">
        <v>1.913</v>
      </c>
      <c r="H196" s="25">
        <v>1.9419999999999999</v>
      </c>
      <c r="I196" s="25">
        <v>2.0390000000000001</v>
      </c>
      <c r="J196" s="25">
        <v>1.893</v>
      </c>
      <c r="K196" s="25">
        <v>1.8979999999999999</v>
      </c>
      <c r="L196" s="25">
        <v>1.8640000000000001</v>
      </c>
      <c r="M196" s="25">
        <v>1.883</v>
      </c>
      <c r="N196" s="25">
        <v>2.5049999999999999</v>
      </c>
      <c r="O196" s="25">
        <v>2.4220000000000002</v>
      </c>
    </row>
    <row r="197" spans="1:15" x14ac:dyDescent="0.2">
      <c r="A197" s="24">
        <v>29.333333333333297</v>
      </c>
      <c r="B197" s="25">
        <v>1.8440000000000001</v>
      </c>
      <c r="C197" s="25">
        <v>1.798</v>
      </c>
      <c r="D197" s="25">
        <v>1.863</v>
      </c>
      <c r="E197" s="25">
        <v>1.867</v>
      </c>
      <c r="F197" s="25">
        <v>1.9119999999999999</v>
      </c>
      <c r="G197" s="25">
        <v>1.9139999999999999</v>
      </c>
      <c r="H197" s="25">
        <v>1.9430000000000001</v>
      </c>
      <c r="I197" s="25">
        <v>2.0409999999999999</v>
      </c>
      <c r="J197" s="25">
        <v>1.893</v>
      </c>
      <c r="K197" s="25">
        <v>1.899</v>
      </c>
      <c r="L197" s="25">
        <v>1.863</v>
      </c>
      <c r="M197" s="25">
        <v>1.883</v>
      </c>
      <c r="N197" s="25">
        <v>2.5089999999999999</v>
      </c>
      <c r="O197" s="25">
        <v>2.4289999999999998</v>
      </c>
    </row>
    <row r="198" spans="1:15" x14ac:dyDescent="0.2">
      <c r="A198" s="24">
        <v>29.666666666666629</v>
      </c>
      <c r="B198" s="25">
        <v>1.8440000000000001</v>
      </c>
      <c r="C198" s="25">
        <v>1.796</v>
      </c>
      <c r="D198" s="25">
        <v>1.863</v>
      </c>
      <c r="E198" s="25">
        <v>1.867</v>
      </c>
      <c r="F198" s="25">
        <v>1.913</v>
      </c>
      <c r="G198" s="25">
        <v>1.915</v>
      </c>
      <c r="H198" s="25">
        <v>1.9470000000000001</v>
      </c>
      <c r="I198" s="25">
        <v>2.0430000000000001</v>
      </c>
      <c r="J198" s="25">
        <v>1.893</v>
      </c>
      <c r="K198" s="25">
        <v>1.8979999999999999</v>
      </c>
      <c r="L198" s="25">
        <v>1.867</v>
      </c>
      <c r="M198" s="25">
        <v>1.881</v>
      </c>
      <c r="N198" s="25">
        <v>2.5169999999999999</v>
      </c>
      <c r="O198" s="25">
        <v>2.4319999999999999</v>
      </c>
    </row>
    <row r="199" spans="1:15" x14ac:dyDescent="0.2">
      <c r="A199" s="24">
        <v>29.999999999999961</v>
      </c>
      <c r="B199" s="25">
        <v>1.8420000000000001</v>
      </c>
      <c r="C199" s="25">
        <v>1.796</v>
      </c>
      <c r="D199" s="25">
        <v>1.861</v>
      </c>
      <c r="E199" s="25">
        <v>1.8660000000000001</v>
      </c>
      <c r="F199" s="25">
        <v>1.9119999999999999</v>
      </c>
      <c r="G199" s="25">
        <v>1.9159999999999999</v>
      </c>
      <c r="H199" s="25">
        <v>1.944</v>
      </c>
      <c r="I199" s="25">
        <v>2.0409999999999999</v>
      </c>
      <c r="J199" s="25">
        <v>1.8939999999999999</v>
      </c>
      <c r="K199" s="25">
        <v>1.899</v>
      </c>
      <c r="L199" s="25">
        <v>1.867</v>
      </c>
      <c r="M199" s="25">
        <v>1.8819999999999999</v>
      </c>
      <c r="N199" s="25">
        <v>2.52</v>
      </c>
      <c r="O199" s="25">
        <v>2.4380000000000002</v>
      </c>
    </row>
    <row r="200" spans="1:15" x14ac:dyDescent="0.2">
      <c r="A200" s="27" t="s">
        <v>257</v>
      </c>
      <c r="B200" s="35">
        <f>SLOPE(B113:B199,$A113:$A199)</f>
        <v>9.7160457826055033E-5</v>
      </c>
      <c r="C200" s="35">
        <f t="shared" ref="C200:O200" si="14">SLOPE(C113:C199,$A113:$A199)</f>
        <v>-4.3938178902092203E-4</v>
      </c>
      <c r="D200" s="35">
        <f t="shared" si="14"/>
        <v>1.1892724356637771E-3</v>
      </c>
      <c r="E200" s="35">
        <f t="shared" si="14"/>
        <v>1.9880440329518272E-4</v>
      </c>
      <c r="F200" s="35">
        <f t="shared" si="14"/>
        <v>3.0946453306116505E-3</v>
      </c>
      <c r="G200" s="35">
        <f t="shared" si="14"/>
        <v>2.5111904935481528E-3</v>
      </c>
      <c r="H200" s="35">
        <f t="shared" si="14"/>
        <v>3.2120361595100993E-3</v>
      </c>
      <c r="I200" s="35">
        <f t="shared" si="14"/>
        <v>6.1084785302908855E-3</v>
      </c>
      <c r="J200" s="35">
        <f t="shared" si="14"/>
        <v>1.679503535758546E-3</v>
      </c>
      <c r="K200" s="35">
        <f t="shared" si="14"/>
        <v>1.4943136254282985E-4</v>
      </c>
      <c r="L200" s="35">
        <f t="shared" si="14"/>
        <v>1.3654953707078813E-3</v>
      </c>
      <c r="M200" s="35">
        <f t="shared" si="14"/>
        <v>-1.5998396150761887E-4</v>
      </c>
      <c r="N200" s="35">
        <f t="shared" si="14"/>
        <v>2.0291937012466302E-2</v>
      </c>
      <c r="O200" s="35">
        <f t="shared" si="14"/>
        <v>1.9290861704454342E-2</v>
      </c>
    </row>
    <row r="201" spans="1:15" x14ac:dyDescent="0.2">
      <c r="A201" s="27" t="s">
        <v>258</v>
      </c>
      <c r="B201" s="36">
        <f>AVERAGE(B200:C200)</f>
        <v>-1.7111066559743349E-4</v>
      </c>
      <c r="C201" s="36"/>
      <c r="D201" s="36">
        <f t="shared" ref="D201" si="15">AVERAGE(D200:E200)</f>
        <v>6.9403841947947992E-4</v>
      </c>
      <c r="E201" s="36"/>
      <c r="F201" s="36">
        <f t="shared" ref="F201" si="16">AVERAGE(F200:G200)</f>
        <v>2.8029179120799014E-3</v>
      </c>
      <c r="G201" s="36"/>
      <c r="H201" s="36">
        <f t="shared" ref="H201" si="17">AVERAGE(H200:I200)</f>
        <v>4.6602573449004928E-3</v>
      </c>
      <c r="I201" s="36"/>
      <c r="J201" s="36">
        <f t="shared" ref="J201" si="18">AVERAGE(J200:K200)</f>
        <v>9.1446744915068797E-4</v>
      </c>
      <c r="K201" s="36"/>
      <c r="L201" s="36">
        <f t="shared" ref="L201" si="19">AVERAGE(L200:M200)</f>
        <v>6.0275570460013124E-4</v>
      </c>
      <c r="M201" s="36"/>
      <c r="N201" s="36">
        <f t="shared" ref="N201" si="20">AVERAGE(N200:O200)</f>
        <v>1.9791399358460322E-2</v>
      </c>
      <c r="O201" s="36"/>
    </row>
    <row r="202" spans="1:15" x14ac:dyDescent="0.2">
      <c r="A202" s="27" t="s">
        <v>45</v>
      </c>
      <c r="B202" s="37">
        <f>_xlfn.STDEV.S(B200:C200)</f>
        <v>3.7939266113856397E-4</v>
      </c>
      <c r="C202" s="37"/>
      <c r="D202" s="37">
        <f t="shared" ref="D202" si="21">_xlfn.STDEV.S(D200:E200)</f>
        <v>7.0036666223632991E-4</v>
      </c>
      <c r="E202" s="37"/>
      <c r="F202" s="37">
        <f t="shared" ref="F202" si="22">_xlfn.STDEV.S(F200:G200)</f>
        <v>4.1256487180369139E-4</v>
      </c>
      <c r="G202" s="37"/>
      <c r="H202" s="37">
        <f t="shared" ref="H202" si="23">_xlfn.STDEV.S(H200:I200)</f>
        <v>2.0480940416951342E-3</v>
      </c>
      <c r="I202" s="37"/>
      <c r="J202" s="37">
        <f t="shared" ref="J202" si="24">_xlfn.STDEV.S(J200:K200)</f>
        <v>1.0819244093856705E-3</v>
      </c>
      <c r="K202" s="37"/>
      <c r="L202" s="37">
        <f t="shared" ref="L202" si="25">_xlfn.STDEV.S(L200:M200)</f>
        <v>1.0786767803695062E-3</v>
      </c>
      <c r="M202" s="37"/>
      <c r="N202" s="37">
        <f>N201</f>
        <v>1.9791399358460322E-2</v>
      </c>
      <c r="O202" s="37"/>
    </row>
    <row r="203" spans="1:15" x14ac:dyDescent="0.2">
      <c r="A203" s="27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</row>
    <row r="204" spans="1:15" x14ac:dyDescent="0.2">
      <c r="M204" s="28"/>
      <c r="N204" s="28"/>
      <c r="O204" s="28"/>
    </row>
    <row r="205" spans="1:15" x14ac:dyDescent="0.2">
      <c r="M205" s="28"/>
      <c r="N205" s="28"/>
      <c r="O205" s="28"/>
    </row>
    <row r="206" spans="1:15" x14ac:dyDescent="0.2">
      <c r="M206" s="28"/>
      <c r="N206" s="28"/>
      <c r="O206" s="28"/>
    </row>
    <row r="207" spans="1:15" x14ac:dyDescent="0.2">
      <c r="M207" s="28"/>
      <c r="N207" s="28"/>
      <c r="O207" s="28"/>
    </row>
    <row r="208" spans="1:15" ht="28" x14ac:dyDescent="0.2">
      <c r="A208" s="27"/>
      <c r="B208" s="28"/>
      <c r="C208" s="28" t="s">
        <v>47</v>
      </c>
      <c r="D208" s="28"/>
      <c r="E208" s="28"/>
      <c r="F208" s="28"/>
      <c r="G208" s="28"/>
      <c r="H208" s="28"/>
      <c r="I208" s="28"/>
      <c r="J208" s="28" t="s">
        <v>48</v>
      </c>
      <c r="M208" s="28"/>
    </row>
    <row r="209" spans="1:15" x14ac:dyDescent="0.2">
      <c r="A209" s="27"/>
      <c r="B209" s="28"/>
      <c r="C209" s="28" t="s">
        <v>92</v>
      </c>
      <c r="D209" s="26" t="s">
        <v>46</v>
      </c>
      <c r="E209" s="26"/>
      <c r="F209" s="26" t="s">
        <v>40</v>
      </c>
      <c r="G209" s="26"/>
      <c r="H209" s="26" t="s">
        <v>41</v>
      </c>
      <c r="I209" s="26"/>
      <c r="J209" s="28">
        <v>1</v>
      </c>
      <c r="K209" s="28">
        <v>2</v>
      </c>
      <c r="L209" s="28">
        <v>3</v>
      </c>
      <c r="M209" s="28"/>
      <c r="N209" s="28"/>
      <c r="O209" s="28"/>
    </row>
    <row r="210" spans="1:15" x14ac:dyDescent="0.2">
      <c r="A210" s="27"/>
      <c r="C210" s="38">
        <f>N201</f>
        <v>1.9791399358460322E-2</v>
      </c>
      <c r="D210" s="28">
        <f>(1-B201/$C210)*100</f>
        <v>100.86457082947138</v>
      </c>
      <c r="E210" s="28">
        <f>(1-D201/$C210)*100</f>
        <v>96.49323220198275</v>
      </c>
      <c r="F210" s="28">
        <f>(1-F201/$C210)*100</f>
        <v>85.837697166765906</v>
      </c>
      <c r="G210" s="28">
        <f>(1-H201/$C210)*100</f>
        <v>76.453118546625916</v>
      </c>
      <c r="H210" s="28">
        <f>(1-J201/$C210)*100</f>
        <v>95.379470483173407</v>
      </c>
      <c r="I210" s="28">
        <f>(1-L201/$C210)*100</f>
        <v>96.954456359133246</v>
      </c>
      <c r="J210" s="28">
        <f>AVERAGE(D210:E210)</f>
        <v>98.678901515727063</v>
      </c>
      <c r="K210" s="28">
        <f>AVERAGE(F210:G210)</f>
        <v>81.145407856695911</v>
      </c>
      <c r="L210" s="28">
        <f>AVERAGE(H210:I210)</f>
        <v>96.166963421153326</v>
      </c>
      <c r="M210" s="28"/>
      <c r="N210" s="28"/>
      <c r="O210" s="28"/>
    </row>
  </sheetData>
  <mergeCells count="52">
    <mergeCell ref="N202:O202"/>
    <mergeCell ref="D209:E209"/>
    <mergeCell ref="F209:G209"/>
    <mergeCell ref="H209:I209"/>
    <mergeCell ref="B202:C202"/>
    <mergeCell ref="D202:E202"/>
    <mergeCell ref="F202:G202"/>
    <mergeCell ref="H202:I202"/>
    <mergeCell ref="J202:K202"/>
    <mergeCell ref="L202:M202"/>
    <mergeCell ref="N107:O107"/>
    <mergeCell ref="B201:C201"/>
    <mergeCell ref="D201:E201"/>
    <mergeCell ref="F201:G201"/>
    <mergeCell ref="H201:I201"/>
    <mergeCell ref="J201:K201"/>
    <mergeCell ref="L201:M201"/>
    <mergeCell ref="N201:O201"/>
    <mergeCell ref="B107:C107"/>
    <mergeCell ref="D107:E107"/>
    <mergeCell ref="F107:G107"/>
    <mergeCell ref="H107:I107"/>
    <mergeCell ref="J107:K107"/>
    <mergeCell ref="L107:M107"/>
    <mergeCell ref="H98:I98"/>
    <mergeCell ref="J98:K98"/>
    <mergeCell ref="L98:M98"/>
    <mergeCell ref="N98:O98"/>
    <mergeCell ref="P98:Q98"/>
    <mergeCell ref="P28:Q28"/>
    <mergeCell ref="B97:C97"/>
    <mergeCell ref="D97:E97"/>
    <mergeCell ref="F97:G97"/>
    <mergeCell ref="H97:I97"/>
    <mergeCell ref="J97:K97"/>
    <mergeCell ref="L97:M97"/>
    <mergeCell ref="N97:O97"/>
    <mergeCell ref="P97:Q97"/>
    <mergeCell ref="B28:C28"/>
    <mergeCell ref="D28:E28"/>
    <mergeCell ref="F28:G28"/>
    <mergeCell ref="H28:I28"/>
    <mergeCell ref="J28:K28"/>
    <mergeCell ref="L28:M28"/>
    <mergeCell ref="N28:O28"/>
    <mergeCell ref="B98:C98"/>
    <mergeCell ref="D98:E98"/>
    <mergeCell ref="F98:G98"/>
    <mergeCell ref="H1:I1"/>
    <mergeCell ref="J1:K1"/>
    <mergeCell ref="B1:C1"/>
    <mergeCell ref="D1:E1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278DB-BE9E-A14C-BA20-1C6920805171}">
  <sheetPr codeName="Sheet13"/>
  <dimension ref="B1:BS186"/>
  <sheetViews>
    <sheetView zoomScale="50" zoomScaleNormal="191" workbookViewId="0">
      <selection activeCell="Y42" sqref="Y42"/>
    </sheetView>
  </sheetViews>
  <sheetFormatPr baseColWidth="10" defaultRowHeight="15" x14ac:dyDescent="0.2"/>
  <cols>
    <col min="2" max="2" width="23.6640625" bestFit="1" customWidth="1"/>
    <col min="3" max="4" width="39.5" bestFit="1" customWidth="1"/>
    <col min="5" max="5" width="29.83203125" customWidth="1"/>
    <col min="6" max="6" width="30.33203125" bestFit="1" customWidth="1"/>
    <col min="7" max="7" width="31.1640625" bestFit="1" customWidth="1"/>
  </cols>
  <sheetData>
    <row r="1" spans="2:70" x14ac:dyDescent="0.2">
      <c r="Q1" t="s">
        <v>3</v>
      </c>
      <c r="R1" t="s">
        <v>4</v>
      </c>
      <c r="S1" t="s">
        <v>5</v>
      </c>
      <c r="T1" t="s">
        <v>6</v>
      </c>
      <c r="U1" t="s">
        <v>6</v>
      </c>
      <c r="V1" t="s">
        <v>6</v>
      </c>
      <c r="W1" t="s">
        <v>6</v>
      </c>
      <c r="X1" t="s">
        <v>6</v>
      </c>
      <c r="Y1" t="s">
        <v>6</v>
      </c>
      <c r="Z1" t="s">
        <v>6</v>
      </c>
      <c r="AA1" t="s">
        <v>6</v>
      </c>
      <c r="AB1" t="s">
        <v>6</v>
      </c>
      <c r="AC1" t="s">
        <v>6</v>
      </c>
      <c r="AD1" t="s">
        <v>6</v>
      </c>
      <c r="AE1" t="s">
        <v>6</v>
      </c>
      <c r="AF1" t="s">
        <v>7</v>
      </c>
      <c r="AG1" t="s">
        <v>7</v>
      </c>
      <c r="AH1" t="s">
        <v>7</v>
      </c>
      <c r="AI1" t="s">
        <v>7</v>
      </c>
      <c r="AJ1" t="s">
        <v>7</v>
      </c>
      <c r="AK1" t="s">
        <v>7</v>
      </c>
      <c r="AL1" t="s">
        <v>7</v>
      </c>
      <c r="AM1" t="s">
        <v>7</v>
      </c>
      <c r="AN1" t="s">
        <v>7</v>
      </c>
      <c r="AO1" t="s">
        <v>7</v>
      </c>
      <c r="AP1" t="s">
        <v>7</v>
      </c>
      <c r="AQ1" t="s">
        <v>7</v>
      </c>
      <c r="AR1" t="s">
        <v>95</v>
      </c>
      <c r="AS1" t="s">
        <v>95</v>
      </c>
      <c r="AT1" t="s">
        <v>95</v>
      </c>
      <c r="AU1" t="s">
        <v>95</v>
      </c>
      <c r="AV1" t="s">
        <v>95</v>
      </c>
      <c r="AW1" t="s">
        <v>95</v>
      </c>
      <c r="AX1" t="s">
        <v>95</v>
      </c>
      <c r="AY1" t="s">
        <v>95</v>
      </c>
      <c r="AZ1" t="s">
        <v>95</v>
      </c>
      <c r="BA1" t="s">
        <v>95</v>
      </c>
      <c r="BB1" t="s">
        <v>95</v>
      </c>
      <c r="BC1" t="s">
        <v>95</v>
      </c>
      <c r="BD1" t="s">
        <v>9</v>
      </c>
      <c r="BE1" t="s">
        <v>9</v>
      </c>
      <c r="BF1" t="s">
        <v>9</v>
      </c>
      <c r="BG1" t="s">
        <v>9</v>
      </c>
      <c r="BH1" t="s">
        <v>9</v>
      </c>
      <c r="BI1" t="s">
        <v>9</v>
      </c>
      <c r="BJ1" t="s">
        <v>9</v>
      </c>
      <c r="BK1" t="s">
        <v>9</v>
      </c>
      <c r="BL1" t="s">
        <v>9</v>
      </c>
      <c r="BM1" t="s">
        <v>9</v>
      </c>
      <c r="BN1" t="s">
        <v>9</v>
      </c>
      <c r="BO1" t="s">
        <v>9</v>
      </c>
      <c r="BP1" t="s">
        <v>9</v>
      </c>
      <c r="BQ1" t="s">
        <v>9</v>
      </c>
      <c r="BR1" t="s">
        <v>9</v>
      </c>
    </row>
    <row r="2" spans="2:70" x14ac:dyDescent="0.2">
      <c r="C2" s="43" t="s">
        <v>275</v>
      </c>
      <c r="D2" s="43"/>
      <c r="O2" s="48" t="s">
        <v>92</v>
      </c>
      <c r="T2" t="s">
        <v>10</v>
      </c>
      <c r="U2" t="s">
        <v>11</v>
      </c>
      <c r="V2" t="s">
        <v>12</v>
      </c>
      <c r="W2" t="s">
        <v>13</v>
      </c>
      <c r="X2" t="s">
        <v>14</v>
      </c>
      <c r="Y2" t="s">
        <v>15</v>
      </c>
      <c r="Z2" t="s">
        <v>16</v>
      </c>
      <c r="AA2" t="s">
        <v>17</v>
      </c>
      <c r="AB2" t="s">
        <v>18</v>
      </c>
      <c r="AC2" t="s">
        <v>19</v>
      </c>
      <c r="AD2" t="s">
        <v>20</v>
      </c>
      <c r="AE2" t="s">
        <v>21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L2" t="s">
        <v>16</v>
      </c>
      <c r="AM2" t="s">
        <v>17</v>
      </c>
      <c r="AN2" t="s">
        <v>18</v>
      </c>
      <c r="AO2" t="s">
        <v>19</v>
      </c>
      <c r="AP2" t="s">
        <v>20</v>
      </c>
      <c r="AQ2" t="s">
        <v>21</v>
      </c>
      <c r="AR2" t="s">
        <v>10</v>
      </c>
      <c r="AS2" t="s">
        <v>11</v>
      </c>
      <c r="AT2" t="s">
        <v>12</v>
      </c>
      <c r="AU2" t="s">
        <v>13</v>
      </c>
      <c r="AV2" t="s">
        <v>14</v>
      </c>
      <c r="AW2" t="s">
        <v>15</v>
      </c>
      <c r="AX2" t="s">
        <v>16</v>
      </c>
      <c r="AY2" t="s">
        <v>17</v>
      </c>
      <c r="AZ2" t="s">
        <v>18</v>
      </c>
      <c r="BA2" t="s">
        <v>19</v>
      </c>
      <c r="BB2" t="s">
        <v>20</v>
      </c>
      <c r="BC2" t="s">
        <v>21</v>
      </c>
      <c r="BD2" t="s">
        <v>10</v>
      </c>
      <c r="BE2" t="s">
        <v>11</v>
      </c>
      <c r="BF2" t="s">
        <v>12</v>
      </c>
      <c r="BG2" t="s">
        <v>13</v>
      </c>
      <c r="BH2" t="s">
        <v>14</v>
      </c>
      <c r="BI2" t="s">
        <v>15</v>
      </c>
      <c r="BJ2" t="s">
        <v>16</v>
      </c>
      <c r="BK2" t="s">
        <v>17</v>
      </c>
      <c r="BL2" t="s">
        <v>18</v>
      </c>
      <c r="BM2" t="s">
        <v>19</v>
      </c>
      <c r="BN2" t="s">
        <v>20</v>
      </c>
      <c r="BO2" t="s">
        <v>21</v>
      </c>
      <c r="BP2" t="s">
        <v>19</v>
      </c>
      <c r="BQ2" t="s">
        <v>20</v>
      </c>
      <c r="BR2" t="s">
        <v>21</v>
      </c>
    </row>
    <row r="3" spans="2:70" x14ac:dyDescent="0.2">
      <c r="O3" t="s">
        <v>285</v>
      </c>
      <c r="P3" t="s">
        <v>23</v>
      </c>
      <c r="Q3" t="s">
        <v>286</v>
      </c>
      <c r="R3" t="s">
        <v>287</v>
      </c>
      <c r="S3">
        <v>0</v>
      </c>
      <c r="T3">
        <v>4.4550000000000001</v>
      </c>
      <c r="U3">
        <v>4.4349999999999996</v>
      </c>
      <c r="V3">
        <v>4.6379999999999999</v>
      </c>
      <c r="W3">
        <v>16.442</v>
      </c>
      <c r="X3">
        <v>17.516999999999999</v>
      </c>
      <c r="Y3">
        <v>8017.4639999999999</v>
      </c>
      <c r="Z3">
        <v>256.10000000000002</v>
      </c>
      <c r="AA3">
        <v>8017.4639999999999</v>
      </c>
      <c r="AB3" t="s">
        <v>25</v>
      </c>
      <c r="AC3" t="s">
        <v>25</v>
      </c>
      <c r="AD3" t="s">
        <v>26</v>
      </c>
      <c r="AE3" t="s">
        <v>6</v>
      </c>
      <c r="AF3">
        <v>5.6619999999999999</v>
      </c>
      <c r="AG3">
        <v>5.6230000000000002</v>
      </c>
      <c r="AH3">
        <v>5.8769999999999998</v>
      </c>
      <c r="AI3">
        <v>16.355</v>
      </c>
      <c r="AJ3">
        <v>17.843</v>
      </c>
      <c r="AK3">
        <v>3026.904</v>
      </c>
      <c r="AL3">
        <v>96.7</v>
      </c>
      <c r="AM3">
        <v>3026.904</v>
      </c>
      <c r="AN3">
        <v>256.92899999999997</v>
      </c>
      <c r="AO3">
        <v>96.3</v>
      </c>
      <c r="AP3" t="s">
        <v>27</v>
      </c>
      <c r="AQ3" t="s">
        <v>7</v>
      </c>
      <c r="AR3">
        <v>5.8920000000000003</v>
      </c>
      <c r="AS3">
        <v>5.8769999999999998</v>
      </c>
      <c r="AT3">
        <v>6.0430000000000001</v>
      </c>
      <c r="AU3">
        <v>17.843</v>
      </c>
      <c r="AV3">
        <v>18.821999999999999</v>
      </c>
      <c r="AW3">
        <v>103.76600000000001</v>
      </c>
      <c r="AX3">
        <v>3.3</v>
      </c>
      <c r="AY3">
        <v>103.76600000000001</v>
      </c>
      <c r="AZ3">
        <v>10.000999999999999</v>
      </c>
      <c r="BA3">
        <v>3.7</v>
      </c>
      <c r="BB3" t="s">
        <v>27</v>
      </c>
      <c r="BC3" t="s">
        <v>95</v>
      </c>
      <c r="BD3">
        <v>8.8230000000000004</v>
      </c>
      <c r="BE3">
        <v>8.7970000000000006</v>
      </c>
      <c r="BF3">
        <v>8.9049999999999994</v>
      </c>
      <c r="BG3">
        <v>16.742000000000001</v>
      </c>
      <c r="BH3">
        <v>17.006</v>
      </c>
      <c r="BI3">
        <v>23.49</v>
      </c>
      <c r="BJ3">
        <v>11.7</v>
      </c>
      <c r="BK3">
        <v>23.49</v>
      </c>
      <c r="BL3">
        <v>2.5449999999999999</v>
      </c>
      <c r="BM3">
        <v>11.9</v>
      </c>
      <c r="BN3" t="s">
        <v>27</v>
      </c>
      <c r="BO3" t="s">
        <v>9</v>
      </c>
      <c r="BP3">
        <v>11.9</v>
      </c>
      <c r="BQ3" t="s">
        <v>27</v>
      </c>
      <c r="BR3" t="s">
        <v>9</v>
      </c>
    </row>
    <row r="4" spans="2:70" x14ac:dyDescent="0.2">
      <c r="B4" s="17" t="s">
        <v>276</v>
      </c>
      <c r="C4" s="44" t="s">
        <v>283</v>
      </c>
      <c r="D4" s="44" t="s">
        <v>282</v>
      </c>
      <c r="O4" t="s">
        <v>288</v>
      </c>
      <c r="P4" t="s">
        <v>23</v>
      </c>
      <c r="Q4" t="s">
        <v>286</v>
      </c>
      <c r="R4" t="s">
        <v>287</v>
      </c>
      <c r="S4">
        <v>0</v>
      </c>
      <c r="T4">
        <v>4.452</v>
      </c>
      <c r="U4">
        <v>4.4320000000000004</v>
      </c>
      <c r="V4">
        <v>4.6369999999999996</v>
      </c>
      <c r="W4">
        <v>16.007000000000001</v>
      </c>
      <c r="X4">
        <v>16.972999999999999</v>
      </c>
      <c r="Y4">
        <v>8551.3029999999999</v>
      </c>
      <c r="Z4">
        <v>246.9</v>
      </c>
      <c r="AA4">
        <v>8551.3029999999999</v>
      </c>
      <c r="AB4" t="s">
        <v>25</v>
      </c>
      <c r="AC4" t="s">
        <v>25</v>
      </c>
      <c r="AD4" t="s">
        <v>26</v>
      </c>
      <c r="AE4" t="s">
        <v>6</v>
      </c>
      <c r="AF4">
        <v>5.6580000000000004</v>
      </c>
      <c r="AG4">
        <v>5.62</v>
      </c>
      <c r="AH4">
        <v>5.8579999999999997</v>
      </c>
      <c r="AI4">
        <v>15.941000000000001</v>
      </c>
      <c r="AJ4">
        <v>17.658000000000001</v>
      </c>
      <c r="AK4">
        <v>3106.6129999999998</v>
      </c>
      <c r="AL4">
        <v>89.7</v>
      </c>
      <c r="AM4">
        <v>3106.6129999999998</v>
      </c>
      <c r="AN4">
        <v>247.233</v>
      </c>
      <c r="AO4">
        <v>88.5</v>
      </c>
      <c r="AP4" t="s">
        <v>27</v>
      </c>
      <c r="AQ4" t="s">
        <v>7</v>
      </c>
      <c r="AR4">
        <v>5.875</v>
      </c>
      <c r="AS4">
        <v>5.8579999999999997</v>
      </c>
      <c r="AT4">
        <v>6.06</v>
      </c>
      <c r="AU4">
        <v>17.658000000000001</v>
      </c>
      <c r="AV4">
        <v>19.11</v>
      </c>
      <c r="AW4">
        <v>356.678</v>
      </c>
      <c r="AX4">
        <v>10.3</v>
      </c>
      <c r="AY4">
        <v>356.678</v>
      </c>
      <c r="AZ4">
        <v>32.231999999999999</v>
      </c>
      <c r="BA4">
        <v>11.5</v>
      </c>
      <c r="BB4" t="s">
        <v>27</v>
      </c>
      <c r="BC4" t="s">
        <v>95</v>
      </c>
      <c r="BD4">
        <v>8.8219999999999992</v>
      </c>
      <c r="BE4">
        <v>8.7949999999999999</v>
      </c>
      <c r="BF4">
        <v>8.9149999999999991</v>
      </c>
      <c r="BG4">
        <v>17.004000000000001</v>
      </c>
      <c r="BH4">
        <v>17.358000000000001</v>
      </c>
      <c r="BI4">
        <v>40.643000000000001</v>
      </c>
      <c r="BJ4">
        <v>15.1</v>
      </c>
      <c r="BK4">
        <v>40.643000000000001</v>
      </c>
      <c r="BL4">
        <v>4.5170000000000003</v>
      </c>
      <c r="BM4">
        <v>15.3</v>
      </c>
      <c r="BN4" t="s">
        <v>27</v>
      </c>
      <c r="BO4" t="s">
        <v>9</v>
      </c>
      <c r="BP4">
        <v>15.3</v>
      </c>
      <c r="BQ4" t="s">
        <v>27</v>
      </c>
      <c r="BR4" t="s">
        <v>9</v>
      </c>
    </row>
    <row r="5" spans="2:70" x14ac:dyDescent="0.2">
      <c r="B5" s="44" t="s">
        <v>92</v>
      </c>
      <c r="C5" s="1">
        <v>0.65169999999999995</v>
      </c>
      <c r="D5" s="1"/>
      <c r="O5" t="s">
        <v>289</v>
      </c>
      <c r="P5" t="s">
        <v>23</v>
      </c>
      <c r="Q5" t="s">
        <v>286</v>
      </c>
      <c r="R5" t="s">
        <v>287</v>
      </c>
      <c r="S5">
        <v>0</v>
      </c>
      <c r="T5">
        <v>4.4480000000000004</v>
      </c>
      <c r="U5">
        <v>4.4279999999999999</v>
      </c>
      <c r="V5">
        <v>4.633</v>
      </c>
      <c r="W5">
        <v>16.207000000000001</v>
      </c>
      <c r="X5">
        <v>17.173999999999999</v>
      </c>
      <c r="Y5">
        <v>8615.4850000000006</v>
      </c>
      <c r="Z5">
        <v>246.7</v>
      </c>
      <c r="AA5">
        <v>8615.4850000000006</v>
      </c>
      <c r="AB5" t="s">
        <v>25</v>
      </c>
      <c r="AC5" t="s">
        <v>25</v>
      </c>
      <c r="AD5" t="s">
        <v>26</v>
      </c>
      <c r="AE5" t="s">
        <v>6</v>
      </c>
      <c r="AF5">
        <v>5.6580000000000004</v>
      </c>
      <c r="AG5">
        <v>5.62</v>
      </c>
      <c r="AH5">
        <v>5.8449999999999998</v>
      </c>
      <c r="AI5">
        <v>16.215</v>
      </c>
      <c r="AJ5">
        <v>18.067</v>
      </c>
      <c r="AK5">
        <v>2761.326</v>
      </c>
      <c r="AL5">
        <v>79.099999999999994</v>
      </c>
      <c r="AM5">
        <v>2761.326</v>
      </c>
      <c r="AN5">
        <v>218.11699999999999</v>
      </c>
      <c r="AO5">
        <v>76.900000000000006</v>
      </c>
      <c r="AP5" t="s">
        <v>27</v>
      </c>
      <c r="AQ5" t="s">
        <v>7</v>
      </c>
      <c r="AR5">
        <v>5.86</v>
      </c>
      <c r="AS5">
        <v>5.8449999999999998</v>
      </c>
      <c r="AT5">
        <v>6.06</v>
      </c>
      <c r="AU5">
        <v>18.067</v>
      </c>
      <c r="AV5">
        <v>19.837</v>
      </c>
      <c r="AW5">
        <v>731.30100000000004</v>
      </c>
      <c r="AX5">
        <v>20.9</v>
      </c>
      <c r="AY5">
        <v>731.30100000000004</v>
      </c>
      <c r="AZ5">
        <v>65.593999999999994</v>
      </c>
      <c r="BA5">
        <v>23.1</v>
      </c>
      <c r="BB5" t="s">
        <v>27</v>
      </c>
      <c r="BC5" t="s">
        <v>95</v>
      </c>
      <c r="BD5">
        <v>8.82</v>
      </c>
      <c r="BE5">
        <v>8.7929999999999993</v>
      </c>
      <c r="BF5">
        <v>8.9580000000000002</v>
      </c>
      <c r="BG5">
        <v>16.658999999999999</v>
      </c>
      <c r="BH5">
        <v>16.920000000000002</v>
      </c>
      <c r="BI5">
        <v>57.613</v>
      </c>
      <c r="BJ5">
        <v>22.1</v>
      </c>
      <c r="BK5">
        <v>57.613</v>
      </c>
      <c r="BL5">
        <v>6.2919999999999998</v>
      </c>
      <c r="BM5">
        <v>22.3</v>
      </c>
      <c r="BN5" t="s">
        <v>27</v>
      </c>
      <c r="BO5" t="s">
        <v>9</v>
      </c>
      <c r="BP5">
        <v>22.3</v>
      </c>
      <c r="BQ5" t="s">
        <v>27</v>
      </c>
      <c r="BR5" t="s">
        <v>9</v>
      </c>
    </row>
    <row r="6" spans="2:70" x14ac:dyDescent="0.2">
      <c r="B6" s="44" t="s">
        <v>46</v>
      </c>
      <c r="C6" s="1">
        <v>0.19239999999999999</v>
      </c>
      <c r="D6" s="45">
        <f>(C6/C$5)*100</f>
        <v>29.522786558232315</v>
      </c>
      <c r="O6" t="s">
        <v>290</v>
      </c>
      <c r="P6" t="s">
        <v>23</v>
      </c>
      <c r="Q6" t="s">
        <v>286</v>
      </c>
      <c r="R6" t="s">
        <v>287</v>
      </c>
      <c r="S6">
        <v>0</v>
      </c>
      <c r="T6">
        <v>4.4480000000000004</v>
      </c>
      <c r="U6">
        <v>4.4279999999999999</v>
      </c>
      <c r="V6">
        <v>4.633</v>
      </c>
      <c r="W6">
        <v>16.027999999999999</v>
      </c>
      <c r="X6">
        <v>16.895</v>
      </c>
      <c r="Y6">
        <v>8732.3080000000009</v>
      </c>
      <c r="Z6">
        <v>244.8</v>
      </c>
      <c r="AA6">
        <v>8732.3080000000009</v>
      </c>
      <c r="AB6" t="s">
        <v>25</v>
      </c>
      <c r="AC6" t="s">
        <v>25</v>
      </c>
      <c r="AD6" t="s">
        <v>26</v>
      </c>
      <c r="AE6" t="s">
        <v>6</v>
      </c>
      <c r="AF6">
        <v>5.66</v>
      </c>
      <c r="AG6">
        <v>5.62</v>
      </c>
      <c r="AH6">
        <v>5.8369999999999997</v>
      </c>
      <c r="AI6">
        <v>15.93</v>
      </c>
      <c r="AJ6">
        <v>17.884</v>
      </c>
      <c r="AK6">
        <v>2580.922</v>
      </c>
      <c r="AL6">
        <v>72.400000000000006</v>
      </c>
      <c r="AM6">
        <v>2580.922</v>
      </c>
      <c r="AN6">
        <v>201.14</v>
      </c>
      <c r="AO6">
        <v>69.8</v>
      </c>
      <c r="AP6" t="s">
        <v>27</v>
      </c>
      <c r="AQ6" t="s">
        <v>7</v>
      </c>
      <c r="AR6">
        <v>5.8520000000000003</v>
      </c>
      <c r="AS6">
        <v>5.8369999999999997</v>
      </c>
      <c r="AT6">
        <v>6.06</v>
      </c>
      <c r="AU6">
        <v>17.884</v>
      </c>
      <c r="AV6">
        <v>19.899000000000001</v>
      </c>
      <c r="AW6">
        <v>985.51499999999999</v>
      </c>
      <c r="AX6">
        <v>27.6</v>
      </c>
      <c r="AY6">
        <v>985.51499999999999</v>
      </c>
      <c r="AZ6">
        <v>87.212999999999994</v>
      </c>
      <c r="BA6">
        <v>30.2</v>
      </c>
      <c r="BB6" t="s">
        <v>27</v>
      </c>
      <c r="BC6" t="s">
        <v>95</v>
      </c>
      <c r="BD6">
        <v>8.8219999999999992</v>
      </c>
      <c r="BE6">
        <v>8.7929999999999993</v>
      </c>
      <c r="BF6">
        <v>8.92</v>
      </c>
      <c r="BG6">
        <v>17.039000000000001</v>
      </c>
      <c r="BH6">
        <v>17.428999999999998</v>
      </c>
      <c r="BI6">
        <v>54.774999999999999</v>
      </c>
      <c r="BJ6">
        <v>24.5</v>
      </c>
      <c r="BK6">
        <v>54.774999999999999</v>
      </c>
      <c r="BL6">
        <v>6.2919999999999998</v>
      </c>
      <c r="BM6">
        <v>24.7</v>
      </c>
      <c r="BN6" t="s">
        <v>27</v>
      </c>
      <c r="BO6" t="s">
        <v>9</v>
      </c>
      <c r="BP6">
        <v>24.7</v>
      </c>
      <c r="BQ6" t="s">
        <v>27</v>
      </c>
      <c r="BR6" t="s">
        <v>9</v>
      </c>
    </row>
    <row r="7" spans="2:70" x14ac:dyDescent="0.2">
      <c r="B7" s="44" t="s">
        <v>277</v>
      </c>
      <c r="C7" s="1">
        <v>0.1497</v>
      </c>
      <c r="D7" s="45">
        <f t="shared" ref="D7:D8" si="0">(C7/C$5)*100</f>
        <v>22.970692036212984</v>
      </c>
      <c r="O7" t="s">
        <v>291</v>
      </c>
      <c r="P7" t="s">
        <v>23</v>
      </c>
      <c r="Q7" t="s">
        <v>286</v>
      </c>
      <c r="R7" t="s">
        <v>287</v>
      </c>
      <c r="S7">
        <v>0</v>
      </c>
      <c r="T7">
        <v>4.45</v>
      </c>
      <c r="U7">
        <v>4.43</v>
      </c>
      <c r="V7">
        <v>4.633</v>
      </c>
      <c r="W7">
        <v>16.175999999999998</v>
      </c>
      <c r="X7">
        <v>17.067</v>
      </c>
      <c r="Y7">
        <v>8502.8320000000003</v>
      </c>
      <c r="Z7">
        <v>243.4</v>
      </c>
      <c r="AA7">
        <v>8502.8320000000003</v>
      </c>
      <c r="AB7" t="s">
        <v>25</v>
      </c>
      <c r="AC7" t="s">
        <v>25</v>
      </c>
      <c r="AD7" t="s">
        <v>26</v>
      </c>
      <c r="AE7" t="s">
        <v>6</v>
      </c>
      <c r="AF7">
        <v>5.6630000000000003</v>
      </c>
      <c r="AG7">
        <v>5.625</v>
      </c>
      <c r="AH7">
        <v>5.835</v>
      </c>
      <c r="AI7">
        <v>16.225000000000001</v>
      </c>
      <c r="AJ7">
        <v>18.02</v>
      </c>
      <c r="AK7">
        <v>2334.3539999999998</v>
      </c>
      <c r="AL7">
        <v>66.8</v>
      </c>
      <c r="AM7">
        <v>2334.3539999999998</v>
      </c>
      <c r="AN7">
        <v>186.834</v>
      </c>
      <c r="AO7">
        <v>64</v>
      </c>
      <c r="AP7" t="s">
        <v>27</v>
      </c>
      <c r="AQ7" t="s">
        <v>7</v>
      </c>
      <c r="AR7">
        <v>5.85</v>
      </c>
      <c r="AS7">
        <v>5.835</v>
      </c>
      <c r="AT7">
        <v>6.08</v>
      </c>
      <c r="AU7">
        <v>18.02</v>
      </c>
      <c r="AV7">
        <v>20.114000000000001</v>
      </c>
      <c r="AW7">
        <v>1158.759</v>
      </c>
      <c r="AX7">
        <v>33.200000000000003</v>
      </c>
      <c r="AY7">
        <v>1158.759</v>
      </c>
      <c r="AZ7">
        <v>105.31100000000001</v>
      </c>
      <c r="BA7">
        <v>36</v>
      </c>
      <c r="BB7" t="s">
        <v>27</v>
      </c>
      <c r="BC7" t="s">
        <v>95</v>
      </c>
      <c r="BD7">
        <v>8.82</v>
      </c>
      <c r="BE7">
        <v>8.7919999999999998</v>
      </c>
      <c r="BF7">
        <v>8.9619999999999997</v>
      </c>
      <c r="BG7">
        <v>16.794</v>
      </c>
      <c r="BH7">
        <v>17.119</v>
      </c>
      <c r="BI7">
        <v>63.107999999999997</v>
      </c>
      <c r="BJ7">
        <v>25.7</v>
      </c>
      <c r="BK7">
        <v>63.107999999999997</v>
      </c>
      <c r="BL7">
        <v>6.98</v>
      </c>
      <c r="BM7">
        <v>25.9</v>
      </c>
      <c r="BN7" t="s">
        <v>27</v>
      </c>
      <c r="BO7" t="s">
        <v>9</v>
      </c>
      <c r="BP7">
        <v>25.9</v>
      </c>
      <c r="BQ7" t="s">
        <v>27</v>
      </c>
      <c r="BR7" t="s">
        <v>9</v>
      </c>
    </row>
    <row r="8" spans="2:70" x14ac:dyDescent="0.2">
      <c r="B8" s="44" t="s">
        <v>41</v>
      </c>
      <c r="C8" s="1">
        <v>0.24429999999999999</v>
      </c>
      <c r="D8" s="45">
        <f t="shared" si="0"/>
        <v>37.486573576799145</v>
      </c>
      <c r="O8" t="s">
        <v>292</v>
      </c>
      <c r="P8" t="s">
        <v>23</v>
      </c>
      <c r="Q8" t="s">
        <v>286</v>
      </c>
      <c r="R8" t="s">
        <v>287</v>
      </c>
      <c r="S8">
        <v>0</v>
      </c>
      <c r="T8">
        <v>4.452</v>
      </c>
      <c r="U8">
        <v>4.4320000000000004</v>
      </c>
      <c r="V8">
        <v>4.633</v>
      </c>
      <c r="W8">
        <v>15.977</v>
      </c>
      <c r="X8">
        <v>16.815000000000001</v>
      </c>
      <c r="Y8">
        <v>8165.3919999999998</v>
      </c>
      <c r="Z8">
        <v>248.9</v>
      </c>
      <c r="AA8">
        <v>8165.3919999999998</v>
      </c>
      <c r="AB8" t="s">
        <v>25</v>
      </c>
      <c r="AC8" t="s">
        <v>25</v>
      </c>
      <c r="AD8" t="s">
        <v>26</v>
      </c>
      <c r="AE8" t="s">
        <v>6</v>
      </c>
      <c r="AF8">
        <v>5.665</v>
      </c>
      <c r="AG8">
        <v>5.6280000000000001</v>
      </c>
      <c r="AH8">
        <v>5.8319999999999999</v>
      </c>
      <c r="AI8">
        <v>15.882</v>
      </c>
      <c r="AJ8">
        <v>17.733000000000001</v>
      </c>
      <c r="AK8">
        <v>2047.4280000000001</v>
      </c>
      <c r="AL8">
        <v>62.4</v>
      </c>
      <c r="AM8">
        <v>2047.4280000000001</v>
      </c>
      <c r="AN8">
        <v>170.64099999999999</v>
      </c>
      <c r="AO8">
        <v>59.4</v>
      </c>
      <c r="AP8" t="s">
        <v>27</v>
      </c>
      <c r="AQ8" t="s">
        <v>7</v>
      </c>
      <c r="AR8">
        <v>5.8479999999999999</v>
      </c>
      <c r="AS8">
        <v>5.8319999999999999</v>
      </c>
      <c r="AT8">
        <v>6.0750000000000002</v>
      </c>
      <c r="AU8">
        <v>17.733000000000001</v>
      </c>
      <c r="AV8">
        <v>19.948</v>
      </c>
      <c r="AW8">
        <v>1233.6220000000001</v>
      </c>
      <c r="AX8">
        <v>37.6</v>
      </c>
      <c r="AY8">
        <v>1233.6220000000001</v>
      </c>
      <c r="AZ8">
        <v>116.748</v>
      </c>
      <c r="BA8">
        <v>40.6</v>
      </c>
      <c r="BB8" t="s">
        <v>27</v>
      </c>
      <c r="BC8" t="s">
        <v>95</v>
      </c>
      <c r="BD8">
        <v>8.82</v>
      </c>
      <c r="BE8">
        <v>8.7919999999999998</v>
      </c>
      <c r="BF8">
        <v>8.9649999999999999</v>
      </c>
      <c r="BG8">
        <v>16.690000000000001</v>
      </c>
      <c r="BH8">
        <v>17.030999999999999</v>
      </c>
      <c r="BI8">
        <v>61.146000000000001</v>
      </c>
      <c r="BJ8">
        <v>26.5</v>
      </c>
      <c r="BK8">
        <v>61.146000000000001</v>
      </c>
      <c r="BL8">
        <v>7.0170000000000003</v>
      </c>
      <c r="BM8">
        <v>26.7</v>
      </c>
      <c r="BN8" t="s">
        <v>27</v>
      </c>
      <c r="BO8" t="s">
        <v>9</v>
      </c>
      <c r="BP8">
        <v>26.7</v>
      </c>
      <c r="BQ8" t="s">
        <v>27</v>
      </c>
      <c r="BR8" t="s">
        <v>9</v>
      </c>
    </row>
    <row r="9" spans="2:70" x14ac:dyDescent="0.2">
      <c r="O9" t="s">
        <v>293</v>
      </c>
      <c r="P9" t="s">
        <v>23</v>
      </c>
      <c r="Q9" t="s">
        <v>286</v>
      </c>
      <c r="R9" t="s">
        <v>287</v>
      </c>
      <c r="S9">
        <v>0</v>
      </c>
      <c r="T9">
        <v>4.4470000000000001</v>
      </c>
      <c r="U9">
        <v>4.4269999999999996</v>
      </c>
      <c r="V9">
        <v>4.63</v>
      </c>
      <c r="W9">
        <v>16.164999999999999</v>
      </c>
      <c r="X9">
        <v>17.056999999999999</v>
      </c>
      <c r="Y9">
        <v>8692.7900000000009</v>
      </c>
      <c r="Z9">
        <v>249.3</v>
      </c>
      <c r="AA9">
        <v>8692.7900000000009</v>
      </c>
      <c r="AB9" t="s">
        <v>25</v>
      </c>
      <c r="AC9" t="s">
        <v>25</v>
      </c>
      <c r="AD9" t="s">
        <v>26</v>
      </c>
      <c r="AE9" t="s">
        <v>6</v>
      </c>
      <c r="AF9">
        <v>5.6630000000000003</v>
      </c>
      <c r="AG9">
        <v>5.625</v>
      </c>
      <c r="AH9">
        <v>5.8280000000000003</v>
      </c>
      <c r="AI9">
        <v>16.186</v>
      </c>
      <c r="AJ9">
        <v>18.081</v>
      </c>
      <c r="AK9">
        <v>2078.1280000000002</v>
      </c>
      <c r="AL9">
        <v>59.6</v>
      </c>
      <c r="AM9">
        <v>2078.1280000000002</v>
      </c>
      <c r="AN9">
        <v>162.69200000000001</v>
      </c>
      <c r="AO9">
        <v>56.5</v>
      </c>
      <c r="AP9" t="s">
        <v>27</v>
      </c>
      <c r="AQ9" t="s">
        <v>7</v>
      </c>
      <c r="AR9">
        <v>5.843</v>
      </c>
      <c r="AS9">
        <v>5.8280000000000003</v>
      </c>
      <c r="AT9">
        <v>6.0750000000000002</v>
      </c>
      <c r="AU9">
        <v>18.081</v>
      </c>
      <c r="AV9">
        <v>20.38</v>
      </c>
      <c r="AW9">
        <v>1408.1890000000001</v>
      </c>
      <c r="AX9">
        <v>40.4</v>
      </c>
      <c r="AY9">
        <v>1408.1890000000001</v>
      </c>
      <c r="AZ9">
        <v>125.184</v>
      </c>
      <c r="BA9">
        <v>43.5</v>
      </c>
      <c r="BB9" t="s">
        <v>27</v>
      </c>
      <c r="BC9" t="s">
        <v>95</v>
      </c>
      <c r="BD9">
        <v>8.8219999999999992</v>
      </c>
      <c r="BE9">
        <v>8.7929999999999993</v>
      </c>
      <c r="BF9">
        <v>8.9179999999999993</v>
      </c>
      <c r="BG9">
        <v>17.071999999999999</v>
      </c>
      <c r="BH9">
        <v>17.529</v>
      </c>
      <c r="BI9">
        <v>58.84</v>
      </c>
      <c r="BJ9">
        <v>24.4</v>
      </c>
      <c r="BK9">
        <v>58.84</v>
      </c>
      <c r="BL9">
        <v>6.8780000000000001</v>
      </c>
      <c r="BM9">
        <v>24.7</v>
      </c>
      <c r="BN9" t="s">
        <v>27</v>
      </c>
      <c r="BO9" t="s">
        <v>9</v>
      </c>
      <c r="BP9">
        <v>24.7</v>
      </c>
      <c r="BQ9" t="s">
        <v>27</v>
      </c>
      <c r="BR9" t="s">
        <v>9</v>
      </c>
    </row>
    <row r="10" spans="2:70" x14ac:dyDescent="0.2">
      <c r="O10" t="s">
        <v>294</v>
      </c>
      <c r="P10" t="s">
        <v>23</v>
      </c>
      <c r="Q10" t="s">
        <v>295</v>
      </c>
      <c r="R10" t="s">
        <v>287</v>
      </c>
      <c r="S10">
        <v>0</v>
      </c>
      <c r="T10">
        <v>4.4480000000000004</v>
      </c>
      <c r="U10">
        <v>4.4279999999999999</v>
      </c>
      <c r="V10">
        <v>4.633</v>
      </c>
      <c r="W10">
        <v>16.036000000000001</v>
      </c>
      <c r="X10">
        <v>16.885999999999999</v>
      </c>
      <c r="Y10">
        <v>8546.9840000000004</v>
      </c>
      <c r="Z10">
        <v>246.5</v>
      </c>
      <c r="AA10">
        <v>8546.9840000000004</v>
      </c>
      <c r="AB10" t="s">
        <v>25</v>
      </c>
      <c r="AC10" t="s">
        <v>25</v>
      </c>
      <c r="AD10" t="s">
        <v>26</v>
      </c>
      <c r="AE10" t="s">
        <v>6</v>
      </c>
      <c r="AF10">
        <v>5.6529999999999996</v>
      </c>
      <c r="AG10">
        <v>5.617</v>
      </c>
      <c r="AH10">
        <v>5.875</v>
      </c>
      <c r="AI10">
        <v>15.99</v>
      </c>
      <c r="AJ10">
        <v>17.466000000000001</v>
      </c>
      <c r="AK10">
        <v>3353.5839999999998</v>
      </c>
      <c r="AL10">
        <v>96.7</v>
      </c>
      <c r="AM10">
        <v>3353.5839999999998</v>
      </c>
      <c r="AN10">
        <v>267.02300000000002</v>
      </c>
      <c r="AO10">
        <v>96.3</v>
      </c>
      <c r="AP10" t="s">
        <v>27</v>
      </c>
      <c r="AQ10" t="s">
        <v>7</v>
      </c>
      <c r="AR10">
        <v>5.89</v>
      </c>
      <c r="AS10">
        <v>5.875</v>
      </c>
      <c r="AT10">
        <v>6.0469999999999997</v>
      </c>
      <c r="AU10">
        <v>17.466000000000001</v>
      </c>
      <c r="AV10">
        <v>18.446999999999999</v>
      </c>
      <c r="AW10">
        <v>113.22499999999999</v>
      </c>
      <c r="AX10">
        <v>3.3</v>
      </c>
      <c r="AY10">
        <v>113.22499999999999</v>
      </c>
      <c r="AZ10">
        <v>10.237</v>
      </c>
      <c r="BA10">
        <v>3.7</v>
      </c>
      <c r="BB10" t="s">
        <v>27</v>
      </c>
      <c r="BC10" t="s">
        <v>95</v>
      </c>
      <c r="BD10">
        <v>8.82</v>
      </c>
      <c r="BE10">
        <v>8.7919999999999998</v>
      </c>
      <c r="BF10">
        <v>8.9629999999999992</v>
      </c>
      <c r="BG10">
        <v>16.78</v>
      </c>
      <c r="BH10">
        <v>17.123999999999999</v>
      </c>
      <c r="BI10">
        <v>58.427999999999997</v>
      </c>
      <c r="BJ10">
        <v>12.7</v>
      </c>
      <c r="BK10">
        <v>58.427999999999997</v>
      </c>
      <c r="BL10">
        <v>6.4690000000000003</v>
      </c>
      <c r="BM10">
        <v>12.9</v>
      </c>
      <c r="BN10" t="s">
        <v>27</v>
      </c>
      <c r="BO10" t="s">
        <v>9</v>
      </c>
      <c r="BP10">
        <v>12.9</v>
      </c>
      <c r="BQ10" t="s">
        <v>27</v>
      </c>
      <c r="BR10" t="s">
        <v>9</v>
      </c>
    </row>
    <row r="11" spans="2:70" x14ac:dyDescent="0.2">
      <c r="O11" t="s">
        <v>296</v>
      </c>
      <c r="P11" t="s">
        <v>23</v>
      </c>
      <c r="Q11" t="s">
        <v>295</v>
      </c>
      <c r="R11" t="s">
        <v>287</v>
      </c>
      <c r="S11">
        <v>0</v>
      </c>
      <c r="T11">
        <v>4.4480000000000004</v>
      </c>
      <c r="U11">
        <v>4.4279999999999999</v>
      </c>
      <c r="V11">
        <v>4.6349999999999998</v>
      </c>
      <c r="W11">
        <v>16.042000000000002</v>
      </c>
      <c r="X11">
        <v>16.911999999999999</v>
      </c>
      <c r="Y11">
        <v>8757.7430000000004</v>
      </c>
      <c r="Z11">
        <v>238</v>
      </c>
      <c r="AA11">
        <v>8757.7430000000004</v>
      </c>
      <c r="AB11" t="s">
        <v>25</v>
      </c>
      <c r="AC11" t="s">
        <v>25</v>
      </c>
      <c r="AD11" t="s">
        <v>26</v>
      </c>
      <c r="AE11" t="s">
        <v>6</v>
      </c>
      <c r="AF11">
        <v>5.6529999999999996</v>
      </c>
      <c r="AG11">
        <v>5.617</v>
      </c>
      <c r="AH11">
        <v>5.8550000000000004</v>
      </c>
      <c r="AI11">
        <v>15.997999999999999</v>
      </c>
      <c r="AJ11">
        <v>17.632000000000001</v>
      </c>
      <c r="AK11">
        <v>3283.72</v>
      </c>
      <c r="AL11">
        <v>89.3</v>
      </c>
      <c r="AM11">
        <v>3283.72</v>
      </c>
      <c r="AN11">
        <v>255.16800000000001</v>
      </c>
      <c r="AO11">
        <v>88</v>
      </c>
      <c r="AP11" t="s">
        <v>27</v>
      </c>
      <c r="AQ11" t="s">
        <v>7</v>
      </c>
      <c r="AR11">
        <v>5.8719999999999999</v>
      </c>
      <c r="AS11">
        <v>5.8550000000000004</v>
      </c>
      <c r="AT11">
        <v>6.06</v>
      </c>
      <c r="AU11">
        <v>17.632000000000001</v>
      </c>
      <c r="AV11">
        <v>19.036000000000001</v>
      </c>
      <c r="AW11">
        <v>395.51799999999997</v>
      </c>
      <c r="AX11">
        <v>10.7</v>
      </c>
      <c r="AY11">
        <v>395.51799999999997</v>
      </c>
      <c r="AZ11">
        <v>34.899000000000001</v>
      </c>
      <c r="BA11">
        <v>12</v>
      </c>
      <c r="BB11" t="s">
        <v>27</v>
      </c>
      <c r="BC11" t="s">
        <v>95</v>
      </c>
      <c r="BD11">
        <v>8.8219999999999992</v>
      </c>
      <c r="BE11">
        <v>8.7929999999999993</v>
      </c>
      <c r="BF11">
        <v>8.91</v>
      </c>
      <c r="BG11">
        <v>16.968</v>
      </c>
      <c r="BH11">
        <v>17.273</v>
      </c>
      <c r="BI11">
        <v>32.200000000000003</v>
      </c>
      <c r="BJ11">
        <v>14.4</v>
      </c>
      <c r="BK11">
        <v>32.200000000000003</v>
      </c>
      <c r="BL11">
        <v>3.8319999999999999</v>
      </c>
      <c r="BM11">
        <v>14.6</v>
      </c>
      <c r="BN11" t="s">
        <v>27</v>
      </c>
      <c r="BO11" t="s">
        <v>9</v>
      </c>
    </row>
    <row r="12" spans="2:70" x14ac:dyDescent="0.2">
      <c r="C12" s="43" t="s">
        <v>278</v>
      </c>
      <c r="D12" s="43"/>
      <c r="I12" t="s">
        <v>92</v>
      </c>
      <c r="J12" t="s">
        <v>46</v>
      </c>
      <c r="K12" t="s">
        <v>40</v>
      </c>
      <c r="L12" t="s">
        <v>41</v>
      </c>
      <c r="O12" t="s">
        <v>297</v>
      </c>
      <c r="P12" t="s">
        <v>23</v>
      </c>
      <c r="Q12" t="s">
        <v>295</v>
      </c>
      <c r="R12" t="s">
        <v>287</v>
      </c>
      <c r="S12">
        <v>0</v>
      </c>
      <c r="T12">
        <v>4.4480000000000004</v>
      </c>
      <c r="U12">
        <v>4.43</v>
      </c>
      <c r="V12">
        <v>4.633</v>
      </c>
      <c r="W12">
        <v>16.282</v>
      </c>
      <c r="X12">
        <v>17.082000000000001</v>
      </c>
      <c r="Y12">
        <v>8442.2749999999996</v>
      </c>
      <c r="Z12">
        <v>236.4</v>
      </c>
      <c r="AA12">
        <v>8442.2749999999996</v>
      </c>
      <c r="AB12" t="s">
        <v>25</v>
      </c>
      <c r="AC12" t="s">
        <v>25</v>
      </c>
      <c r="AD12" t="s">
        <v>26</v>
      </c>
      <c r="AE12" t="s">
        <v>6</v>
      </c>
      <c r="AF12">
        <v>5.657</v>
      </c>
      <c r="AG12">
        <v>5.6180000000000003</v>
      </c>
      <c r="AH12">
        <v>5.843</v>
      </c>
      <c r="AI12">
        <v>16.12</v>
      </c>
      <c r="AJ12">
        <v>17.905000000000001</v>
      </c>
      <c r="AK12">
        <v>2810.0680000000002</v>
      </c>
      <c r="AL12">
        <v>78.7</v>
      </c>
      <c r="AM12">
        <v>2810.0680000000002</v>
      </c>
      <c r="AN12">
        <v>226.52099999999999</v>
      </c>
      <c r="AO12">
        <v>76.5</v>
      </c>
      <c r="AP12" t="s">
        <v>27</v>
      </c>
      <c r="AQ12" t="s">
        <v>7</v>
      </c>
      <c r="AR12">
        <v>5.8579999999999997</v>
      </c>
      <c r="AS12">
        <v>5.843</v>
      </c>
      <c r="AT12">
        <v>6.0620000000000003</v>
      </c>
      <c r="AU12">
        <v>17.905000000000001</v>
      </c>
      <c r="AV12">
        <v>19.637</v>
      </c>
      <c r="AW12">
        <v>761.20299999999997</v>
      </c>
      <c r="AX12">
        <v>21.3</v>
      </c>
      <c r="AY12">
        <v>761.20299999999997</v>
      </c>
      <c r="AZ12">
        <v>69.677000000000007</v>
      </c>
      <c r="BA12">
        <v>23.5</v>
      </c>
      <c r="BB12" t="s">
        <v>27</v>
      </c>
      <c r="BC12" t="s">
        <v>95</v>
      </c>
      <c r="BD12">
        <v>8.82</v>
      </c>
      <c r="BE12">
        <v>8.7929999999999993</v>
      </c>
      <c r="BF12">
        <v>8.9169999999999998</v>
      </c>
      <c r="BG12">
        <v>17.206</v>
      </c>
      <c r="BH12">
        <v>17.548999999999999</v>
      </c>
      <c r="BI12">
        <v>47.545000000000002</v>
      </c>
      <c r="BJ12">
        <v>18.5</v>
      </c>
      <c r="BK12">
        <v>47.545000000000002</v>
      </c>
      <c r="BL12">
        <v>5.4039999999999999</v>
      </c>
      <c r="BM12">
        <v>18.7</v>
      </c>
      <c r="BN12" t="s">
        <v>27</v>
      </c>
      <c r="BO12" t="s">
        <v>9</v>
      </c>
    </row>
    <row r="13" spans="2:70" x14ac:dyDescent="0.2">
      <c r="H13" t="s">
        <v>279</v>
      </c>
      <c r="I13" t="s">
        <v>281</v>
      </c>
      <c r="J13" t="s">
        <v>281</v>
      </c>
      <c r="K13" t="s">
        <v>281</v>
      </c>
      <c r="L13" t="s">
        <v>281</v>
      </c>
      <c r="O13" t="s">
        <v>298</v>
      </c>
      <c r="P13" t="s">
        <v>23</v>
      </c>
      <c r="Q13" t="s">
        <v>295</v>
      </c>
      <c r="R13" t="s">
        <v>287</v>
      </c>
      <c r="S13">
        <v>0</v>
      </c>
      <c r="T13">
        <v>4.4480000000000004</v>
      </c>
      <c r="U13">
        <v>4.4279999999999999</v>
      </c>
      <c r="V13">
        <v>4.633</v>
      </c>
      <c r="W13">
        <v>16.114999999999998</v>
      </c>
      <c r="X13">
        <v>16.936</v>
      </c>
      <c r="Y13">
        <v>8607.1630000000005</v>
      </c>
      <c r="Z13">
        <v>239.1</v>
      </c>
      <c r="AA13">
        <v>8607.1630000000005</v>
      </c>
      <c r="AB13" t="s">
        <v>25</v>
      </c>
      <c r="AC13" t="s">
        <v>25</v>
      </c>
      <c r="AD13" t="s">
        <v>26</v>
      </c>
      <c r="AE13" t="s">
        <v>6</v>
      </c>
      <c r="AF13">
        <v>5.6580000000000004</v>
      </c>
      <c r="AG13">
        <v>5.6219999999999999</v>
      </c>
      <c r="AH13">
        <v>5.835</v>
      </c>
      <c r="AI13">
        <v>16.094999999999999</v>
      </c>
      <c r="AJ13">
        <v>17.905000000000001</v>
      </c>
      <c r="AK13">
        <v>2572.8490000000002</v>
      </c>
      <c r="AL13">
        <v>71.5</v>
      </c>
      <c r="AM13">
        <v>2572.8490000000002</v>
      </c>
      <c r="AN13">
        <v>203.42599999999999</v>
      </c>
      <c r="AO13">
        <v>68.8</v>
      </c>
      <c r="AP13" t="s">
        <v>27</v>
      </c>
      <c r="AQ13" t="s">
        <v>7</v>
      </c>
      <c r="AR13">
        <v>5.8520000000000003</v>
      </c>
      <c r="AS13">
        <v>5.835</v>
      </c>
      <c r="AT13">
        <v>6.0670000000000002</v>
      </c>
      <c r="AU13">
        <v>17.905000000000001</v>
      </c>
      <c r="AV13">
        <v>19.870999999999999</v>
      </c>
      <c r="AW13">
        <v>1027.6279999999999</v>
      </c>
      <c r="AX13">
        <v>28.5</v>
      </c>
      <c r="AY13">
        <v>1027.6279999999999</v>
      </c>
      <c r="AZ13">
        <v>92.262</v>
      </c>
      <c r="BA13">
        <v>31.2</v>
      </c>
      <c r="BB13" t="s">
        <v>27</v>
      </c>
      <c r="BC13" t="s">
        <v>95</v>
      </c>
      <c r="BD13">
        <v>8.8219999999999992</v>
      </c>
      <c r="BE13">
        <v>8.7919999999999998</v>
      </c>
      <c r="BF13">
        <v>8.92</v>
      </c>
      <c r="BG13">
        <v>16.995999999999999</v>
      </c>
      <c r="BH13">
        <v>17.337</v>
      </c>
      <c r="BI13">
        <v>51.606999999999999</v>
      </c>
      <c r="BJ13">
        <v>21.9</v>
      </c>
      <c r="BK13">
        <v>51.606999999999999</v>
      </c>
      <c r="BL13">
        <v>5.93</v>
      </c>
      <c r="BM13">
        <v>22.2</v>
      </c>
      <c r="BN13" t="s">
        <v>27</v>
      </c>
      <c r="BO13" t="s">
        <v>9</v>
      </c>
    </row>
    <row r="14" spans="2:70" x14ac:dyDescent="0.2">
      <c r="B14" s="17" t="s">
        <v>276</v>
      </c>
      <c r="C14" s="44" t="s">
        <v>283</v>
      </c>
      <c r="D14" s="44" t="s">
        <v>280</v>
      </c>
      <c r="E14" s="44" t="s">
        <v>284</v>
      </c>
      <c r="H14">
        <v>0</v>
      </c>
      <c r="I14">
        <v>0</v>
      </c>
      <c r="J14">
        <v>0</v>
      </c>
      <c r="K14">
        <v>0</v>
      </c>
      <c r="L14">
        <v>0</v>
      </c>
      <c r="O14" t="s">
        <v>299</v>
      </c>
      <c r="P14" t="s">
        <v>23</v>
      </c>
      <c r="Q14" t="s">
        <v>295</v>
      </c>
      <c r="R14" t="s">
        <v>287</v>
      </c>
      <c r="S14">
        <v>0</v>
      </c>
      <c r="T14">
        <v>4.4480000000000004</v>
      </c>
      <c r="U14">
        <v>4.4279999999999999</v>
      </c>
      <c r="V14">
        <v>4.6319999999999997</v>
      </c>
      <c r="W14">
        <v>16.120999999999999</v>
      </c>
      <c r="X14">
        <v>16.951000000000001</v>
      </c>
      <c r="Y14">
        <v>8585.5759999999991</v>
      </c>
      <c r="Z14">
        <v>244</v>
      </c>
      <c r="AA14">
        <v>8585.5759999999991</v>
      </c>
      <c r="AB14" t="s">
        <v>25</v>
      </c>
      <c r="AC14" t="s">
        <v>25</v>
      </c>
      <c r="AD14" t="s">
        <v>26</v>
      </c>
      <c r="AE14" t="s">
        <v>6</v>
      </c>
      <c r="AF14">
        <v>5.6619999999999999</v>
      </c>
      <c r="AG14">
        <v>5.625</v>
      </c>
      <c r="AH14">
        <v>5.8319999999999999</v>
      </c>
      <c r="AI14">
        <v>16.105</v>
      </c>
      <c r="AJ14">
        <v>17.896000000000001</v>
      </c>
      <c r="AK14">
        <v>2303.1170000000002</v>
      </c>
      <c r="AL14">
        <v>65.400000000000006</v>
      </c>
      <c r="AM14">
        <v>2303.1170000000002</v>
      </c>
      <c r="AN14">
        <v>182.55699999999999</v>
      </c>
      <c r="AO14">
        <v>62.5</v>
      </c>
      <c r="AP14" t="s">
        <v>27</v>
      </c>
      <c r="AQ14" t="s">
        <v>7</v>
      </c>
      <c r="AR14">
        <v>5.8479999999999999</v>
      </c>
      <c r="AS14">
        <v>5.8319999999999999</v>
      </c>
      <c r="AT14">
        <v>6.0730000000000004</v>
      </c>
      <c r="AU14">
        <v>17.896000000000001</v>
      </c>
      <c r="AV14">
        <v>19.989000000000001</v>
      </c>
      <c r="AW14">
        <v>1216.001</v>
      </c>
      <c r="AX14">
        <v>34.6</v>
      </c>
      <c r="AY14">
        <v>1216.001</v>
      </c>
      <c r="AZ14">
        <v>109.449</v>
      </c>
      <c r="BA14">
        <v>37.5</v>
      </c>
      <c r="BB14" t="s">
        <v>27</v>
      </c>
      <c r="BC14" t="s">
        <v>95</v>
      </c>
      <c r="BD14">
        <v>8.82</v>
      </c>
      <c r="BE14">
        <v>8.7919999999999998</v>
      </c>
      <c r="BF14">
        <v>8.9220000000000006</v>
      </c>
      <c r="BG14">
        <v>17.141999999999999</v>
      </c>
      <c r="BH14">
        <v>17.486000000000001</v>
      </c>
      <c r="BI14">
        <v>57.86</v>
      </c>
      <c r="BJ14">
        <v>24.7</v>
      </c>
      <c r="BK14">
        <v>57.86</v>
      </c>
      <c r="BL14">
        <v>6.9980000000000002</v>
      </c>
      <c r="BM14">
        <v>24.9</v>
      </c>
      <c r="BN14" t="s">
        <v>27</v>
      </c>
      <c r="BO14" t="s">
        <v>9</v>
      </c>
    </row>
    <row r="15" spans="2:70" x14ac:dyDescent="0.2">
      <c r="B15" s="44" t="s">
        <v>92</v>
      </c>
      <c r="C15" s="1">
        <v>0.65169999999999995</v>
      </c>
      <c r="E15" s="1"/>
      <c r="H15">
        <v>5</v>
      </c>
      <c r="I15">
        <v>3.3</v>
      </c>
      <c r="J15">
        <v>0.95000000000000284</v>
      </c>
      <c r="K15">
        <v>0.70000000000000284</v>
      </c>
      <c r="L15">
        <v>1.8499999999999943</v>
      </c>
      <c r="O15" t="s">
        <v>300</v>
      </c>
      <c r="P15" t="s">
        <v>23</v>
      </c>
      <c r="Q15" t="s">
        <v>295</v>
      </c>
      <c r="R15" t="s">
        <v>287</v>
      </c>
      <c r="S15">
        <v>0</v>
      </c>
      <c r="T15">
        <v>4.45</v>
      </c>
      <c r="U15">
        <v>4.4279999999999999</v>
      </c>
      <c r="V15">
        <v>4.6319999999999997</v>
      </c>
      <c r="W15">
        <v>16.09</v>
      </c>
      <c r="X15">
        <v>16.898</v>
      </c>
      <c r="Y15">
        <v>8307.2849999999999</v>
      </c>
      <c r="Z15">
        <v>240.7</v>
      </c>
      <c r="AA15">
        <v>8307.2849999999999</v>
      </c>
      <c r="AB15" t="s">
        <v>25</v>
      </c>
      <c r="AC15" t="s">
        <v>25</v>
      </c>
      <c r="AD15" t="s">
        <v>26</v>
      </c>
      <c r="AE15" t="s">
        <v>6</v>
      </c>
      <c r="AF15">
        <v>5.665</v>
      </c>
      <c r="AG15">
        <v>5.6230000000000002</v>
      </c>
      <c r="AH15">
        <v>5.8319999999999999</v>
      </c>
      <c r="AI15">
        <v>15.99</v>
      </c>
      <c r="AJ15">
        <v>17.831</v>
      </c>
      <c r="AK15">
        <v>2133.2550000000001</v>
      </c>
      <c r="AL15">
        <v>61.8</v>
      </c>
      <c r="AM15">
        <v>2133.2550000000001</v>
      </c>
      <c r="AN15">
        <v>174.75700000000001</v>
      </c>
      <c r="AO15">
        <v>58.8</v>
      </c>
      <c r="AP15" t="s">
        <v>27</v>
      </c>
      <c r="AQ15" t="s">
        <v>7</v>
      </c>
      <c r="AR15">
        <v>5.8470000000000004</v>
      </c>
      <c r="AS15">
        <v>5.8319999999999999</v>
      </c>
      <c r="AT15">
        <v>6.0750000000000002</v>
      </c>
      <c r="AU15">
        <v>17.831</v>
      </c>
      <c r="AV15">
        <v>19.981000000000002</v>
      </c>
      <c r="AW15">
        <v>1317.49</v>
      </c>
      <c r="AX15">
        <v>38.200000000000003</v>
      </c>
      <c r="AY15">
        <v>1317.49</v>
      </c>
      <c r="AZ15">
        <v>122.556</v>
      </c>
      <c r="BA15">
        <v>41.2</v>
      </c>
      <c r="BB15" t="s">
        <v>27</v>
      </c>
      <c r="BC15" t="s">
        <v>95</v>
      </c>
      <c r="BD15">
        <v>8.82</v>
      </c>
      <c r="BE15">
        <v>8.7929999999999993</v>
      </c>
      <c r="BF15">
        <v>8.9220000000000006</v>
      </c>
      <c r="BG15">
        <v>17.094999999999999</v>
      </c>
      <c r="BH15">
        <v>17.501999999999999</v>
      </c>
      <c r="BI15">
        <v>64.593000000000004</v>
      </c>
      <c r="BJ15">
        <v>24.8</v>
      </c>
      <c r="BK15">
        <v>64.593000000000004</v>
      </c>
      <c r="BL15">
        <v>7.4530000000000003</v>
      </c>
      <c r="BM15">
        <v>25</v>
      </c>
      <c r="BN15" t="s">
        <v>27</v>
      </c>
      <c r="BO15" t="s">
        <v>9</v>
      </c>
    </row>
    <row r="16" spans="2:70" x14ac:dyDescent="0.2">
      <c r="B16" s="44" t="s">
        <v>46</v>
      </c>
      <c r="C16" s="1">
        <v>0.19239999999999999</v>
      </c>
      <c r="D16" s="1">
        <v>69</v>
      </c>
      <c r="E16" s="45">
        <f>(C16/(D16*C$5/100))*100</f>
        <v>42.78664718584394</v>
      </c>
      <c r="H16">
        <v>15</v>
      </c>
      <c r="I16">
        <v>10.5</v>
      </c>
      <c r="J16">
        <v>3</v>
      </c>
      <c r="K16">
        <v>2.3499999999999943</v>
      </c>
      <c r="L16">
        <v>4.7999999999999972</v>
      </c>
      <c r="O16" t="s">
        <v>301</v>
      </c>
      <c r="P16" t="s">
        <v>23</v>
      </c>
      <c r="Q16" t="s">
        <v>295</v>
      </c>
      <c r="R16" t="s">
        <v>287</v>
      </c>
      <c r="S16">
        <v>0</v>
      </c>
      <c r="T16">
        <v>4.4470000000000001</v>
      </c>
      <c r="U16">
        <v>4.4269999999999996</v>
      </c>
      <c r="V16">
        <v>4.6319999999999997</v>
      </c>
      <c r="W16">
        <v>16.084</v>
      </c>
      <c r="X16">
        <v>16.899999999999999</v>
      </c>
      <c r="Y16">
        <v>8855.0740000000005</v>
      </c>
      <c r="Z16">
        <v>236.8</v>
      </c>
      <c r="AA16">
        <v>8855.0740000000005</v>
      </c>
      <c r="AB16" t="s">
        <v>25</v>
      </c>
      <c r="AC16" t="s">
        <v>25</v>
      </c>
      <c r="AD16" t="s">
        <v>26</v>
      </c>
      <c r="AE16" t="s">
        <v>6</v>
      </c>
      <c r="AF16">
        <v>5.6619999999999999</v>
      </c>
      <c r="AG16">
        <v>5.6219999999999999</v>
      </c>
      <c r="AH16">
        <v>5.827</v>
      </c>
      <c r="AI16">
        <v>16.053999999999998</v>
      </c>
      <c r="AJ16">
        <v>17.919</v>
      </c>
      <c r="AK16">
        <v>2210.2579999999998</v>
      </c>
      <c r="AL16">
        <v>59.1</v>
      </c>
      <c r="AM16">
        <v>2210.2579999999998</v>
      </c>
      <c r="AN16">
        <v>169.86500000000001</v>
      </c>
      <c r="AO16">
        <v>56</v>
      </c>
      <c r="AP16" t="s">
        <v>27</v>
      </c>
      <c r="AQ16" t="s">
        <v>7</v>
      </c>
      <c r="AR16">
        <v>5.843</v>
      </c>
      <c r="AS16">
        <v>5.827</v>
      </c>
      <c r="AT16">
        <v>6.0730000000000004</v>
      </c>
      <c r="AU16">
        <v>17.919</v>
      </c>
      <c r="AV16">
        <v>20.161999999999999</v>
      </c>
      <c r="AW16">
        <v>1528.502</v>
      </c>
      <c r="AX16">
        <v>40.9</v>
      </c>
      <c r="AY16">
        <v>1528.502</v>
      </c>
      <c r="AZ16">
        <v>133.38900000000001</v>
      </c>
      <c r="BA16">
        <v>44</v>
      </c>
      <c r="BB16" t="s">
        <v>27</v>
      </c>
      <c r="BC16" t="s">
        <v>95</v>
      </c>
      <c r="BD16">
        <v>8.8179999999999996</v>
      </c>
      <c r="BE16">
        <v>8.7919999999999998</v>
      </c>
      <c r="BF16">
        <v>8.923</v>
      </c>
      <c r="BG16">
        <v>16.863</v>
      </c>
      <c r="BH16">
        <v>17.265000000000001</v>
      </c>
      <c r="BI16">
        <v>62.673999999999999</v>
      </c>
      <c r="BJ16">
        <v>25.6</v>
      </c>
      <c r="BK16">
        <v>62.673999999999999</v>
      </c>
      <c r="BL16">
        <v>7.5019999999999998</v>
      </c>
      <c r="BM16">
        <v>25.8</v>
      </c>
      <c r="BN16" t="s">
        <v>27</v>
      </c>
      <c r="BO16" t="s">
        <v>9</v>
      </c>
    </row>
    <row r="17" spans="2:37" x14ac:dyDescent="0.2">
      <c r="B17" s="44" t="s">
        <v>277</v>
      </c>
      <c r="C17" s="1">
        <v>0.1497</v>
      </c>
      <c r="D17" s="1">
        <v>66</v>
      </c>
      <c r="E17" s="45">
        <f>(C17/(D17*C$5/100))*100</f>
        <v>34.804078842746947</v>
      </c>
      <c r="H17">
        <v>30</v>
      </c>
      <c r="I17">
        <v>21.099999999999994</v>
      </c>
      <c r="J17">
        <v>6.25</v>
      </c>
      <c r="K17">
        <v>4.9500000000000028</v>
      </c>
      <c r="L17">
        <v>8</v>
      </c>
    </row>
    <row r="18" spans="2:37" x14ac:dyDescent="0.2">
      <c r="B18" s="44" t="s">
        <v>41</v>
      </c>
      <c r="C18" s="1">
        <v>0.24429999999999999</v>
      </c>
      <c r="D18" s="1">
        <v>57</v>
      </c>
      <c r="E18" s="45">
        <f>(C18/(D18*C$5/100))*100</f>
        <v>65.765918555787977</v>
      </c>
      <c r="H18">
        <v>45</v>
      </c>
      <c r="I18">
        <v>28.049999999999997</v>
      </c>
      <c r="J18">
        <v>8.2999999999999972</v>
      </c>
      <c r="K18">
        <v>6.4000000000000057</v>
      </c>
      <c r="L18">
        <v>10.099999999999994</v>
      </c>
    </row>
    <row r="19" spans="2:37" x14ac:dyDescent="0.2">
      <c r="H19">
        <v>60</v>
      </c>
      <c r="I19">
        <v>33.900000000000006</v>
      </c>
      <c r="J19">
        <v>10.5</v>
      </c>
      <c r="K19">
        <v>7.9499999999999886</v>
      </c>
      <c r="L19">
        <v>12.349999999999994</v>
      </c>
    </row>
    <row r="20" spans="2:37" x14ac:dyDescent="0.2">
      <c r="H20">
        <v>75</v>
      </c>
      <c r="I20">
        <v>37.900000000000006</v>
      </c>
      <c r="J20">
        <v>11.650000000000006</v>
      </c>
      <c r="K20">
        <v>8.5</v>
      </c>
      <c r="L20">
        <v>12.400000000000006</v>
      </c>
    </row>
    <row r="21" spans="2:37" x14ac:dyDescent="0.2">
      <c r="H21">
        <v>90</v>
      </c>
      <c r="I21">
        <v>40.65</v>
      </c>
      <c r="J21">
        <v>13.299999999999997</v>
      </c>
      <c r="K21">
        <v>10.099999999999994</v>
      </c>
      <c r="L21">
        <v>14.400000000000006</v>
      </c>
    </row>
    <row r="22" spans="2:37" x14ac:dyDescent="0.2">
      <c r="U22" t="s">
        <v>279</v>
      </c>
      <c r="V22" s="8" t="s">
        <v>302</v>
      </c>
      <c r="W22" s="8"/>
      <c r="X22" s="8" t="s">
        <v>303</v>
      </c>
      <c r="Y22" s="8"/>
      <c r="Z22" t="s">
        <v>281</v>
      </c>
      <c r="AA22" t="s">
        <v>183</v>
      </c>
      <c r="AB22" s="8"/>
      <c r="AC22" s="8"/>
      <c r="AD22" s="8"/>
      <c r="AE22" s="8"/>
      <c r="AF22" s="8"/>
      <c r="AG22" s="8"/>
      <c r="AJ22" s="4"/>
      <c r="AK22" s="4"/>
    </row>
    <row r="23" spans="2:37" x14ac:dyDescent="0.2">
      <c r="U23">
        <v>5</v>
      </c>
      <c r="V23">
        <f t="shared" ref="V23:V29" si="1">AL3</f>
        <v>96.7</v>
      </c>
      <c r="W23">
        <f t="shared" ref="W23:W29" si="2">AL10</f>
        <v>96.7</v>
      </c>
      <c r="X23">
        <f t="shared" ref="X23:X29" si="3">BA3</f>
        <v>3.7</v>
      </c>
      <c r="Y23">
        <f t="shared" ref="Y23:Y29" si="4">BA10</f>
        <v>3.7</v>
      </c>
      <c r="Z23">
        <f t="shared" ref="Z23:Z29" si="5">100-AVERAGE(V23:W23)</f>
        <v>3.2999999999999972</v>
      </c>
      <c r="AA23">
        <f t="shared" ref="AA23:AA29" si="6">_xlfn.STDEV.S(V23:W23)</f>
        <v>0</v>
      </c>
    </row>
    <row r="24" spans="2:37" x14ac:dyDescent="0.2">
      <c r="U24">
        <v>15</v>
      </c>
      <c r="V24">
        <f t="shared" si="1"/>
        <v>89.7</v>
      </c>
      <c r="W24">
        <f t="shared" si="2"/>
        <v>89.3</v>
      </c>
      <c r="X24">
        <f t="shared" si="3"/>
        <v>11.5</v>
      </c>
      <c r="Y24">
        <f t="shared" si="4"/>
        <v>12</v>
      </c>
      <c r="Z24">
        <f t="shared" si="5"/>
        <v>10.5</v>
      </c>
      <c r="AA24">
        <f t="shared" si="6"/>
        <v>0.28284271247462306</v>
      </c>
    </row>
    <row r="25" spans="2:37" x14ac:dyDescent="0.2">
      <c r="H25" t="s">
        <v>279</v>
      </c>
      <c r="I25" t="s">
        <v>183</v>
      </c>
      <c r="J25" t="s">
        <v>183</v>
      </c>
      <c r="K25" t="s">
        <v>183</v>
      </c>
      <c r="L25" t="s">
        <v>183</v>
      </c>
      <c r="U25">
        <v>30</v>
      </c>
      <c r="V25">
        <f t="shared" si="1"/>
        <v>79.099999999999994</v>
      </c>
      <c r="W25">
        <f t="shared" si="2"/>
        <v>78.7</v>
      </c>
      <c r="X25">
        <f t="shared" si="3"/>
        <v>23.1</v>
      </c>
      <c r="Y25">
        <f t="shared" si="4"/>
        <v>23.5</v>
      </c>
      <c r="Z25">
        <f t="shared" si="5"/>
        <v>21.099999999999994</v>
      </c>
      <c r="AA25">
        <f t="shared" si="6"/>
        <v>0.28284271247461301</v>
      </c>
    </row>
    <row r="26" spans="2:37" x14ac:dyDescent="0.2">
      <c r="H26">
        <v>0</v>
      </c>
      <c r="I26">
        <v>0</v>
      </c>
      <c r="J26">
        <v>0</v>
      </c>
      <c r="K26">
        <v>0</v>
      </c>
      <c r="L26">
        <v>0</v>
      </c>
      <c r="U26">
        <v>45</v>
      </c>
      <c r="V26">
        <f t="shared" si="1"/>
        <v>72.400000000000006</v>
      </c>
      <c r="W26">
        <f t="shared" si="2"/>
        <v>71.5</v>
      </c>
      <c r="X26">
        <f t="shared" si="3"/>
        <v>30.2</v>
      </c>
      <c r="Y26">
        <f t="shared" si="4"/>
        <v>31.2</v>
      </c>
      <c r="Z26">
        <f t="shared" si="5"/>
        <v>28.049999999999997</v>
      </c>
      <c r="AA26">
        <f t="shared" si="6"/>
        <v>0.63639610306789685</v>
      </c>
    </row>
    <row r="27" spans="2:37" x14ac:dyDescent="0.2">
      <c r="H27">
        <v>5</v>
      </c>
      <c r="I27">
        <v>0</v>
      </c>
      <c r="J27">
        <v>7.0710678118650741E-2</v>
      </c>
      <c r="K27">
        <v>0</v>
      </c>
      <c r="L27">
        <v>7.0710678118660789E-2</v>
      </c>
      <c r="U27">
        <v>60</v>
      </c>
      <c r="V27">
        <f t="shared" si="1"/>
        <v>66.8</v>
      </c>
      <c r="W27">
        <f t="shared" si="2"/>
        <v>65.400000000000006</v>
      </c>
      <c r="X27">
        <f t="shared" si="3"/>
        <v>36</v>
      </c>
      <c r="Y27">
        <f t="shared" si="4"/>
        <v>37.5</v>
      </c>
      <c r="Z27">
        <f t="shared" si="5"/>
        <v>33.900000000000006</v>
      </c>
      <c r="AA27">
        <f t="shared" si="6"/>
        <v>0.98994949366116047</v>
      </c>
    </row>
    <row r="28" spans="2:37" x14ac:dyDescent="0.2">
      <c r="H28">
        <v>15</v>
      </c>
      <c r="I28">
        <v>0.28284271247462306</v>
      </c>
      <c r="J28">
        <v>0.14142135623730148</v>
      </c>
      <c r="K28">
        <v>7.0710678118660789E-2</v>
      </c>
      <c r="L28">
        <v>0</v>
      </c>
      <c r="U28" s="46">
        <v>75</v>
      </c>
      <c r="V28">
        <f t="shared" si="1"/>
        <v>62.4</v>
      </c>
      <c r="W28">
        <f t="shared" si="2"/>
        <v>61.8</v>
      </c>
      <c r="X28">
        <f t="shared" si="3"/>
        <v>40.6</v>
      </c>
      <c r="Y28">
        <f t="shared" si="4"/>
        <v>41.2</v>
      </c>
      <c r="Z28">
        <f t="shared" si="5"/>
        <v>37.900000000000006</v>
      </c>
      <c r="AA28">
        <f t="shared" si="6"/>
        <v>0.42426406871192951</v>
      </c>
    </row>
    <row r="29" spans="2:37" x14ac:dyDescent="0.2">
      <c r="H29">
        <v>30</v>
      </c>
      <c r="I29">
        <v>0.28284271247461301</v>
      </c>
      <c r="J29">
        <v>0.2121320343559723</v>
      </c>
      <c r="K29">
        <v>7.0710678118650741E-2</v>
      </c>
      <c r="L29">
        <v>0</v>
      </c>
      <c r="U29">
        <v>90</v>
      </c>
      <c r="V29">
        <f t="shared" si="1"/>
        <v>59.6</v>
      </c>
      <c r="W29">
        <f t="shared" si="2"/>
        <v>59.1</v>
      </c>
      <c r="X29">
        <f t="shared" si="3"/>
        <v>43.5</v>
      </c>
      <c r="Y29">
        <f t="shared" si="4"/>
        <v>44</v>
      </c>
      <c r="Z29">
        <f t="shared" si="5"/>
        <v>40.65</v>
      </c>
      <c r="AA29">
        <f t="shared" si="6"/>
        <v>0.35355339059327379</v>
      </c>
    </row>
    <row r="30" spans="2:37" x14ac:dyDescent="0.2">
      <c r="H30">
        <v>45</v>
      </c>
      <c r="I30">
        <v>0.63639610306789685</v>
      </c>
      <c r="J30">
        <v>0.28284271247462306</v>
      </c>
      <c r="K30">
        <v>0.42426406871193451</v>
      </c>
      <c r="L30">
        <v>0.28284271247461301</v>
      </c>
      <c r="V30" s="6"/>
    </row>
    <row r="31" spans="2:37" x14ac:dyDescent="0.2">
      <c r="H31">
        <v>60</v>
      </c>
      <c r="I31">
        <v>0.98994949366116047</v>
      </c>
      <c r="J31">
        <v>0</v>
      </c>
      <c r="K31">
        <v>0.21213203435596226</v>
      </c>
      <c r="L31">
        <v>0.63639610306788674</v>
      </c>
    </row>
    <row r="32" spans="2:37" x14ac:dyDescent="0.2">
      <c r="H32">
        <v>75</v>
      </c>
      <c r="I32">
        <v>0.42426406871192951</v>
      </c>
      <c r="J32">
        <v>0.21213203435596226</v>
      </c>
      <c r="K32">
        <v>0.14142135623730148</v>
      </c>
      <c r="L32">
        <v>0.56568542494923602</v>
      </c>
      <c r="W32" s="6"/>
      <c r="Y32" s="6"/>
    </row>
    <row r="33" spans="8:71" x14ac:dyDescent="0.2">
      <c r="H33">
        <v>90</v>
      </c>
      <c r="I33">
        <v>0.35355339059327379</v>
      </c>
      <c r="J33">
        <v>0.28284271247462306</v>
      </c>
      <c r="K33">
        <v>0.42426406871193451</v>
      </c>
      <c r="L33">
        <v>0.28284271247461301</v>
      </c>
    </row>
    <row r="34" spans="8:71" x14ac:dyDescent="0.2">
      <c r="U34" t="s">
        <v>279</v>
      </c>
      <c r="V34" t="s">
        <v>281</v>
      </c>
      <c r="W34" t="str">
        <f>AA22</f>
        <v>Error [%]</v>
      </c>
    </row>
    <row r="35" spans="8:71" x14ac:dyDescent="0.2">
      <c r="U35">
        <v>0</v>
      </c>
      <c r="V35">
        <v>0</v>
      </c>
      <c r="W35">
        <v>0</v>
      </c>
    </row>
    <row r="36" spans="8:71" x14ac:dyDescent="0.2">
      <c r="U36">
        <v>5</v>
      </c>
      <c r="V36">
        <f>Z23</f>
        <v>3.2999999999999972</v>
      </c>
      <c r="W36">
        <f>AA23</f>
        <v>0</v>
      </c>
    </row>
    <row r="37" spans="8:71" x14ac:dyDescent="0.2">
      <c r="U37">
        <v>15</v>
      </c>
      <c r="V37">
        <f t="shared" ref="V37:W42" si="7">Z24</f>
        <v>10.5</v>
      </c>
      <c r="W37">
        <f>AA24</f>
        <v>0.28284271247462306</v>
      </c>
    </row>
    <row r="38" spans="8:71" x14ac:dyDescent="0.2">
      <c r="U38">
        <v>30</v>
      </c>
      <c r="V38">
        <f t="shared" si="7"/>
        <v>21.099999999999994</v>
      </c>
      <c r="W38">
        <f>AA25</f>
        <v>0.28284271247461301</v>
      </c>
    </row>
    <row r="39" spans="8:71" x14ac:dyDescent="0.2">
      <c r="U39">
        <v>45</v>
      </c>
      <c r="V39">
        <f t="shared" si="7"/>
        <v>28.049999999999997</v>
      </c>
      <c r="W39">
        <f>AA26</f>
        <v>0.63639610306789685</v>
      </c>
    </row>
    <row r="40" spans="8:71" x14ac:dyDescent="0.2">
      <c r="U40">
        <v>60</v>
      </c>
      <c r="V40">
        <f t="shared" si="7"/>
        <v>33.900000000000006</v>
      </c>
      <c r="W40">
        <f t="shared" si="7"/>
        <v>0.98994949366116047</v>
      </c>
    </row>
    <row r="41" spans="8:71" x14ac:dyDescent="0.2">
      <c r="U41" s="46">
        <v>75</v>
      </c>
      <c r="V41">
        <f t="shared" si="7"/>
        <v>37.900000000000006</v>
      </c>
      <c r="W41">
        <f t="shared" si="7"/>
        <v>0.42426406871192951</v>
      </c>
    </row>
    <row r="42" spans="8:71" x14ac:dyDescent="0.2">
      <c r="U42">
        <v>90</v>
      </c>
      <c r="V42">
        <f t="shared" si="7"/>
        <v>40.65</v>
      </c>
      <c r="W42">
        <f t="shared" si="7"/>
        <v>0.35355339059327379</v>
      </c>
    </row>
    <row r="46" spans="8:71" x14ac:dyDescent="0.2">
      <c r="R46" t="s">
        <v>3</v>
      </c>
      <c r="S46" t="s">
        <v>4</v>
      </c>
      <c r="T46" t="s">
        <v>5</v>
      </c>
      <c r="U46" t="s">
        <v>6</v>
      </c>
      <c r="V46" t="s">
        <v>6</v>
      </c>
      <c r="W46" t="s">
        <v>6</v>
      </c>
      <c r="X46" t="s">
        <v>6</v>
      </c>
      <c r="Y46" t="s">
        <v>6</v>
      </c>
      <c r="Z46" t="s">
        <v>6</v>
      </c>
      <c r="AA46" t="s">
        <v>6</v>
      </c>
      <c r="AB46" t="s">
        <v>6</v>
      </c>
      <c r="AC46" t="s">
        <v>6</v>
      </c>
      <c r="AD46" t="s">
        <v>6</v>
      </c>
      <c r="AE46" t="s">
        <v>6</v>
      </c>
      <c r="AF46" t="s">
        <v>6</v>
      </c>
      <c r="AG46" t="s">
        <v>7</v>
      </c>
      <c r="AH46" t="s">
        <v>7</v>
      </c>
      <c r="AI46" t="s">
        <v>7</v>
      </c>
      <c r="AJ46" t="s">
        <v>7</v>
      </c>
      <c r="AK46" t="s">
        <v>7</v>
      </c>
      <c r="AL46" t="s">
        <v>7</v>
      </c>
      <c r="AM46" t="s">
        <v>7</v>
      </c>
      <c r="AN46" t="s">
        <v>7</v>
      </c>
      <c r="AO46" t="s">
        <v>7</v>
      </c>
      <c r="AP46" t="s">
        <v>7</v>
      </c>
      <c r="AQ46" t="s">
        <v>7</v>
      </c>
      <c r="AR46" t="s">
        <v>7</v>
      </c>
      <c r="AS46" t="s">
        <v>95</v>
      </c>
      <c r="AT46" t="s">
        <v>95</v>
      </c>
      <c r="AU46" t="s">
        <v>95</v>
      </c>
      <c r="AV46" t="s">
        <v>95</v>
      </c>
      <c r="AW46" t="s">
        <v>95</v>
      </c>
      <c r="AX46" t="s">
        <v>95</v>
      </c>
      <c r="AY46" t="s">
        <v>95</v>
      </c>
      <c r="AZ46" t="s">
        <v>95</v>
      </c>
      <c r="BA46" t="s">
        <v>95</v>
      </c>
      <c r="BB46" t="s">
        <v>95</v>
      </c>
      <c r="BC46" t="s">
        <v>95</v>
      </c>
      <c r="BD46" t="s">
        <v>95</v>
      </c>
      <c r="BE46" t="s">
        <v>9</v>
      </c>
      <c r="BF46" t="s">
        <v>9</v>
      </c>
      <c r="BG46" t="s">
        <v>9</v>
      </c>
      <c r="BH46" t="s">
        <v>9</v>
      </c>
      <c r="BI46" t="s">
        <v>9</v>
      </c>
      <c r="BJ46" t="s">
        <v>9</v>
      </c>
      <c r="BK46" t="s">
        <v>9</v>
      </c>
      <c r="BL46" t="s">
        <v>9</v>
      </c>
      <c r="BM46" t="s">
        <v>9</v>
      </c>
      <c r="BN46" t="s">
        <v>9</v>
      </c>
      <c r="BO46" t="s">
        <v>9</v>
      </c>
      <c r="BP46" t="s">
        <v>9</v>
      </c>
      <c r="BQ46" t="s">
        <v>9</v>
      </c>
      <c r="BR46" t="s">
        <v>9</v>
      </c>
      <c r="BS46" t="s">
        <v>9</v>
      </c>
    </row>
    <row r="47" spans="8:71" x14ac:dyDescent="0.2">
      <c r="P47" s="48" t="s">
        <v>46</v>
      </c>
      <c r="U47" t="s">
        <v>10</v>
      </c>
      <c r="V47" t="s">
        <v>11</v>
      </c>
      <c r="W47" t="s">
        <v>12</v>
      </c>
      <c r="X47" t="s">
        <v>13</v>
      </c>
      <c r="Y47" t="s">
        <v>14</v>
      </c>
      <c r="Z47" t="s">
        <v>15</v>
      </c>
      <c r="AA47" t="s">
        <v>16</v>
      </c>
      <c r="AB47" t="s">
        <v>17</v>
      </c>
      <c r="AC47" t="s">
        <v>18</v>
      </c>
      <c r="AD47" t="s">
        <v>19</v>
      </c>
      <c r="AE47" t="s">
        <v>20</v>
      </c>
      <c r="AF47" t="s">
        <v>21</v>
      </c>
      <c r="AG47" t="s">
        <v>10</v>
      </c>
      <c r="AH47" t="s">
        <v>11</v>
      </c>
      <c r="AI47" t="s">
        <v>12</v>
      </c>
      <c r="AJ47" t="s">
        <v>13</v>
      </c>
      <c r="AK47" t="s">
        <v>14</v>
      </c>
      <c r="AL47" t="s">
        <v>15</v>
      </c>
      <c r="AM47" t="s">
        <v>16</v>
      </c>
      <c r="AN47" t="s">
        <v>17</v>
      </c>
      <c r="AO47" t="s">
        <v>18</v>
      </c>
      <c r="AP47" t="s">
        <v>19</v>
      </c>
      <c r="AQ47" t="s">
        <v>20</v>
      </c>
      <c r="AR47" t="s">
        <v>21</v>
      </c>
      <c r="AS47" t="s">
        <v>10</v>
      </c>
      <c r="AT47" t="s">
        <v>11</v>
      </c>
      <c r="AU47" t="s">
        <v>12</v>
      </c>
      <c r="AV47" t="s">
        <v>13</v>
      </c>
      <c r="AW47" t="s">
        <v>14</v>
      </c>
      <c r="AX47" t="s">
        <v>15</v>
      </c>
      <c r="AY47" t="s">
        <v>16</v>
      </c>
      <c r="AZ47" t="s">
        <v>17</v>
      </c>
      <c r="BA47" t="s">
        <v>18</v>
      </c>
      <c r="BB47" t="s">
        <v>19</v>
      </c>
      <c r="BC47" t="s">
        <v>20</v>
      </c>
      <c r="BD47" t="s">
        <v>21</v>
      </c>
      <c r="BE47" t="s">
        <v>10</v>
      </c>
      <c r="BF47" t="s">
        <v>11</v>
      </c>
      <c r="BG47" t="s">
        <v>12</v>
      </c>
      <c r="BH47" t="s">
        <v>13</v>
      </c>
      <c r="BI47" t="s">
        <v>14</v>
      </c>
      <c r="BJ47" t="s">
        <v>15</v>
      </c>
      <c r="BK47" t="s">
        <v>16</v>
      </c>
      <c r="BL47" t="s">
        <v>17</v>
      </c>
      <c r="BM47" t="s">
        <v>18</v>
      </c>
      <c r="BN47" t="s">
        <v>19</v>
      </c>
      <c r="BO47" t="s">
        <v>20</v>
      </c>
      <c r="BP47" t="s">
        <v>21</v>
      </c>
      <c r="BQ47" t="s">
        <v>19</v>
      </c>
      <c r="BR47" t="s">
        <v>20</v>
      </c>
      <c r="BS47" t="s">
        <v>21</v>
      </c>
    </row>
    <row r="48" spans="8:71" x14ac:dyDescent="0.2">
      <c r="P48" t="s">
        <v>304</v>
      </c>
      <c r="Q48" t="s">
        <v>23</v>
      </c>
      <c r="R48" t="s">
        <v>305</v>
      </c>
      <c r="S48" t="s">
        <v>287</v>
      </c>
      <c r="T48">
        <v>0</v>
      </c>
      <c r="U48">
        <v>4.4470000000000001</v>
      </c>
      <c r="V48">
        <v>4.4269999999999996</v>
      </c>
      <c r="W48">
        <v>4.6319999999999997</v>
      </c>
      <c r="X48">
        <v>15.952</v>
      </c>
      <c r="Y48">
        <v>16.738</v>
      </c>
      <c r="Z48">
        <v>8718.5650000000005</v>
      </c>
      <c r="AA48">
        <v>216.4</v>
      </c>
      <c r="AB48">
        <v>8718.5650000000005</v>
      </c>
      <c r="AC48" t="s">
        <v>25</v>
      </c>
      <c r="AD48" t="s">
        <v>25</v>
      </c>
      <c r="AE48" t="s">
        <v>26</v>
      </c>
      <c r="AF48" t="s">
        <v>6</v>
      </c>
      <c r="AG48">
        <v>5.6449999999999996</v>
      </c>
      <c r="AH48">
        <v>5.6079999999999997</v>
      </c>
      <c r="AI48">
        <v>5.8869999999999996</v>
      </c>
      <c r="AJ48">
        <v>15.811999999999999</v>
      </c>
      <c r="AK48">
        <v>17.405000000000001</v>
      </c>
      <c r="AL48">
        <v>3990.2049999999999</v>
      </c>
      <c r="AM48">
        <v>99.1</v>
      </c>
      <c r="AN48">
        <v>3990.2049999999999</v>
      </c>
      <c r="AO48">
        <v>311.45999999999998</v>
      </c>
      <c r="AP48">
        <v>98.9</v>
      </c>
      <c r="AQ48" t="s">
        <v>27</v>
      </c>
      <c r="AR48" t="s">
        <v>7</v>
      </c>
      <c r="AS48">
        <v>5.9020000000000001</v>
      </c>
      <c r="AT48">
        <v>5.8869999999999996</v>
      </c>
      <c r="AU48">
        <v>6.02</v>
      </c>
      <c r="AV48">
        <v>17.405000000000001</v>
      </c>
      <c r="AW48">
        <v>18.167999999999999</v>
      </c>
      <c r="AX48">
        <v>37.895000000000003</v>
      </c>
      <c r="AY48">
        <v>0.9</v>
      </c>
      <c r="AZ48">
        <v>37.895000000000003</v>
      </c>
      <c r="BA48">
        <v>3.359</v>
      </c>
      <c r="BB48">
        <v>1.1000000000000001</v>
      </c>
      <c r="BC48" t="s">
        <v>27</v>
      </c>
      <c r="BD48" t="s">
        <v>95</v>
      </c>
      <c r="BE48">
        <v>8.8230000000000004</v>
      </c>
      <c r="BF48">
        <v>8.7970000000000006</v>
      </c>
      <c r="BG48">
        <v>8.9049999999999994</v>
      </c>
      <c r="BH48">
        <v>16.742000000000001</v>
      </c>
      <c r="BI48">
        <v>17.006</v>
      </c>
      <c r="BJ48">
        <v>23.49</v>
      </c>
      <c r="BK48">
        <v>11.7</v>
      </c>
      <c r="BL48">
        <v>23.49</v>
      </c>
      <c r="BM48">
        <v>2.5449999999999999</v>
      </c>
      <c r="BN48">
        <v>11.9</v>
      </c>
      <c r="BO48" t="s">
        <v>27</v>
      </c>
      <c r="BP48" t="s">
        <v>9</v>
      </c>
      <c r="BQ48">
        <v>11.9</v>
      </c>
      <c r="BR48" t="s">
        <v>27</v>
      </c>
      <c r="BS48" t="s">
        <v>9</v>
      </c>
    </row>
    <row r="49" spans="16:71" x14ac:dyDescent="0.2">
      <c r="P49" t="s">
        <v>306</v>
      </c>
      <c r="Q49" t="s">
        <v>23</v>
      </c>
      <c r="R49" t="s">
        <v>305</v>
      </c>
      <c r="S49" t="s">
        <v>287</v>
      </c>
      <c r="T49">
        <v>0</v>
      </c>
      <c r="U49">
        <v>4.4470000000000001</v>
      </c>
      <c r="V49">
        <v>4.4269999999999996</v>
      </c>
      <c r="W49">
        <v>4.633</v>
      </c>
      <c r="X49">
        <v>16.068999999999999</v>
      </c>
      <c r="Y49">
        <v>16.843</v>
      </c>
      <c r="Z49">
        <v>8834.5889999999999</v>
      </c>
      <c r="AA49">
        <v>211.6</v>
      </c>
      <c r="AB49">
        <v>8834.5889999999999</v>
      </c>
      <c r="AC49" t="s">
        <v>25</v>
      </c>
      <c r="AD49" t="s">
        <v>25</v>
      </c>
      <c r="AE49" t="s">
        <v>26</v>
      </c>
      <c r="AF49" t="s">
        <v>6</v>
      </c>
      <c r="AG49">
        <v>5.6449999999999996</v>
      </c>
      <c r="AH49">
        <v>5.6050000000000004</v>
      </c>
      <c r="AI49">
        <v>5.8620000000000001</v>
      </c>
      <c r="AJ49">
        <v>16.032</v>
      </c>
      <c r="AK49">
        <v>17.506</v>
      </c>
      <c r="AL49">
        <v>4052.893</v>
      </c>
      <c r="AM49">
        <v>97.1</v>
      </c>
      <c r="AN49">
        <v>4052.893</v>
      </c>
      <c r="AO49">
        <v>312.19799999999998</v>
      </c>
      <c r="AP49">
        <v>96.7</v>
      </c>
      <c r="AQ49" t="s">
        <v>27</v>
      </c>
      <c r="AR49" t="s">
        <v>7</v>
      </c>
      <c r="AS49">
        <v>5.8869999999999996</v>
      </c>
      <c r="AT49">
        <v>5.8620000000000001</v>
      </c>
      <c r="AU49">
        <v>6.0430000000000001</v>
      </c>
      <c r="AV49">
        <v>17.506</v>
      </c>
      <c r="AW49">
        <v>18.548999999999999</v>
      </c>
      <c r="AX49">
        <v>121.93</v>
      </c>
      <c r="AY49">
        <v>2.9</v>
      </c>
      <c r="AZ49">
        <v>121.93</v>
      </c>
      <c r="BA49">
        <v>10.664999999999999</v>
      </c>
      <c r="BB49">
        <v>3.3</v>
      </c>
      <c r="BC49" t="s">
        <v>27</v>
      </c>
      <c r="BD49" t="s">
        <v>95</v>
      </c>
      <c r="BE49">
        <v>8.8219999999999992</v>
      </c>
      <c r="BF49">
        <v>8.7949999999999999</v>
      </c>
      <c r="BG49">
        <v>8.9149999999999991</v>
      </c>
      <c r="BH49">
        <v>17.004000000000001</v>
      </c>
      <c r="BI49">
        <v>17.358000000000001</v>
      </c>
      <c r="BJ49">
        <v>40.643000000000001</v>
      </c>
      <c r="BK49">
        <v>15.1</v>
      </c>
      <c r="BL49">
        <v>40.643000000000001</v>
      </c>
      <c r="BM49">
        <v>4.5170000000000003</v>
      </c>
      <c r="BN49">
        <v>15.3</v>
      </c>
      <c r="BO49" t="s">
        <v>27</v>
      </c>
      <c r="BP49" t="s">
        <v>9</v>
      </c>
      <c r="BQ49">
        <v>15.3</v>
      </c>
      <c r="BR49" t="s">
        <v>27</v>
      </c>
      <c r="BS49" t="s">
        <v>9</v>
      </c>
    </row>
    <row r="50" spans="16:71" x14ac:dyDescent="0.2">
      <c r="P50" t="s">
        <v>307</v>
      </c>
      <c r="Q50" t="s">
        <v>23</v>
      </c>
      <c r="R50" t="s">
        <v>305</v>
      </c>
      <c r="S50" t="s">
        <v>287</v>
      </c>
      <c r="T50">
        <v>0</v>
      </c>
      <c r="U50">
        <v>4.4480000000000004</v>
      </c>
      <c r="V50">
        <v>4.4279999999999999</v>
      </c>
      <c r="W50">
        <v>4.633</v>
      </c>
      <c r="X50">
        <v>15.968999999999999</v>
      </c>
      <c r="Y50">
        <v>16.762</v>
      </c>
      <c r="Z50">
        <v>8571.0840000000007</v>
      </c>
      <c r="AA50">
        <v>207.3</v>
      </c>
      <c r="AB50">
        <v>8571.0840000000007</v>
      </c>
      <c r="AC50" t="s">
        <v>25</v>
      </c>
      <c r="AD50" t="s">
        <v>25</v>
      </c>
      <c r="AE50" t="s">
        <v>26</v>
      </c>
      <c r="AF50" t="s">
        <v>6</v>
      </c>
      <c r="AG50">
        <v>5.6449999999999996</v>
      </c>
      <c r="AH50">
        <v>5.6070000000000002</v>
      </c>
      <c r="AI50">
        <v>5.8620000000000001</v>
      </c>
      <c r="AJ50">
        <v>15.788</v>
      </c>
      <c r="AK50">
        <v>17.414999999999999</v>
      </c>
      <c r="AL50">
        <v>3882.5010000000002</v>
      </c>
      <c r="AM50">
        <v>93.9</v>
      </c>
      <c r="AN50">
        <v>3882.5010000000002</v>
      </c>
      <c r="AO50">
        <v>308.26799999999997</v>
      </c>
      <c r="AP50">
        <v>93.1</v>
      </c>
      <c r="AQ50" t="s">
        <v>27</v>
      </c>
      <c r="AR50" t="s">
        <v>7</v>
      </c>
      <c r="AS50">
        <v>5.8769999999999998</v>
      </c>
      <c r="AT50">
        <v>5.8620000000000001</v>
      </c>
      <c r="AU50">
        <v>6.05</v>
      </c>
      <c r="AV50">
        <v>17.414999999999999</v>
      </c>
      <c r="AW50">
        <v>18.616</v>
      </c>
      <c r="AX50">
        <v>252.851</v>
      </c>
      <c r="AY50">
        <v>6.1</v>
      </c>
      <c r="AZ50">
        <v>252.851</v>
      </c>
      <c r="BA50">
        <v>22.797000000000001</v>
      </c>
      <c r="BB50">
        <v>6.9</v>
      </c>
      <c r="BC50" t="s">
        <v>27</v>
      </c>
      <c r="BD50" t="s">
        <v>95</v>
      </c>
      <c r="BE50">
        <v>8.82</v>
      </c>
      <c r="BF50">
        <v>8.7929999999999993</v>
      </c>
      <c r="BG50">
        <v>8.9580000000000002</v>
      </c>
      <c r="BH50">
        <v>16.658999999999999</v>
      </c>
      <c r="BI50">
        <v>16.920000000000002</v>
      </c>
      <c r="BJ50">
        <v>57.613</v>
      </c>
      <c r="BK50">
        <v>22.1</v>
      </c>
      <c r="BL50">
        <v>57.613</v>
      </c>
      <c r="BM50">
        <v>6.2919999999999998</v>
      </c>
      <c r="BN50">
        <v>22.3</v>
      </c>
      <c r="BO50" t="s">
        <v>27</v>
      </c>
      <c r="BP50" t="s">
        <v>9</v>
      </c>
      <c r="BQ50">
        <v>22.3</v>
      </c>
      <c r="BR50" t="s">
        <v>27</v>
      </c>
      <c r="BS50" t="s">
        <v>9</v>
      </c>
    </row>
    <row r="51" spans="16:71" x14ac:dyDescent="0.2">
      <c r="P51" t="s">
        <v>308</v>
      </c>
      <c r="Q51" t="s">
        <v>23</v>
      </c>
      <c r="R51" t="s">
        <v>305</v>
      </c>
      <c r="S51" t="s">
        <v>287</v>
      </c>
      <c r="T51">
        <v>0</v>
      </c>
      <c r="U51">
        <v>4.4480000000000004</v>
      </c>
      <c r="V51">
        <v>4.4279999999999999</v>
      </c>
      <c r="W51">
        <v>4.633</v>
      </c>
      <c r="X51">
        <v>16.018000000000001</v>
      </c>
      <c r="Y51">
        <v>16.806999999999999</v>
      </c>
      <c r="Z51">
        <v>8335.4660000000003</v>
      </c>
      <c r="AA51">
        <v>198.5</v>
      </c>
      <c r="AB51">
        <v>8335.4660000000003</v>
      </c>
      <c r="AC51" t="s">
        <v>25</v>
      </c>
      <c r="AD51" t="s">
        <v>25</v>
      </c>
      <c r="AE51" t="s">
        <v>26</v>
      </c>
      <c r="AF51" t="s">
        <v>6</v>
      </c>
      <c r="AG51">
        <v>5.6449999999999996</v>
      </c>
      <c r="AH51">
        <v>5.6050000000000004</v>
      </c>
      <c r="AI51">
        <v>5.8570000000000002</v>
      </c>
      <c r="AJ51">
        <v>16.035</v>
      </c>
      <c r="AK51">
        <v>17.721</v>
      </c>
      <c r="AL51">
        <v>3861.0050000000001</v>
      </c>
      <c r="AM51">
        <v>91.9</v>
      </c>
      <c r="AN51">
        <v>3861.0050000000001</v>
      </c>
      <c r="AO51">
        <v>315.226</v>
      </c>
      <c r="AP51">
        <v>90.9</v>
      </c>
      <c r="AQ51" t="s">
        <v>27</v>
      </c>
      <c r="AR51" t="s">
        <v>7</v>
      </c>
      <c r="AS51">
        <v>5.8719999999999999</v>
      </c>
      <c r="AT51">
        <v>5.8570000000000002</v>
      </c>
      <c r="AU51">
        <v>6.0529999999999999</v>
      </c>
      <c r="AV51">
        <v>17.721</v>
      </c>
      <c r="AW51">
        <v>19.038</v>
      </c>
      <c r="AX51">
        <v>338.49099999999999</v>
      </c>
      <c r="AY51">
        <v>8.1</v>
      </c>
      <c r="AZ51">
        <v>338.49099999999999</v>
      </c>
      <c r="BA51">
        <v>31.381</v>
      </c>
      <c r="BB51">
        <v>9.1</v>
      </c>
      <c r="BC51" t="s">
        <v>27</v>
      </c>
      <c r="BD51" t="s">
        <v>95</v>
      </c>
      <c r="BE51">
        <v>8.8219999999999992</v>
      </c>
      <c r="BF51">
        <v>8.7929999999999993</v>
      </c>
      <c r="BG51">
        <v>8.92</v>
      </c>
      <c r="BH51">
        <v>17.039000000000001</v>
      </c>
      <c r="BI51">
        <v>17.428999999999998</v>
      </c>
      <c r="BJ51">
        <v>54.774999999999999</v>
      </c>
      <c r="BK51">
        <v>24.5</v>
      </c>
      <c r="BL51">
        <v>54.774999999999999</v>
      </c>
      <c r="BM51">
        <v>6.2919999999999998</v>
      </c>
      <c r="BN51">
        <v>24.7</v>
      </c>
      <c r="BO51" t="s">
        <v>27</v>
      </c>
      <c r="BP51" t="s">
        <v>9</v>
      </c>
      <c r="BQ51">
        <v>24.7</v>
      </c>
      <c r="BR51" t="s">
        <v>27</v>
      </c>
      <c r="BS51" t="s">
        <v>9</v>
      </c>
    </row>
    <row r="52" spans="16:71" x14ac:dyDescent="0.2">
      <c r="P52" t="s">
        <v>309</v>
      </c>
      <c r="Q52" t="s">
        <v>23</v>
      </c>
      <c r="R52" t="s">
        <v>305</v>
      </c>
      <c r="S52" t="s">
        <v>287</v>
      </c>
      <c r="T52">
        <v>0</v>
      </c>
      <c r="U52">
        <v>4.4470000000000001</v>
      </c>
      <c r="V52">
        <v>4.4279999999999999</v>
      </c>
      <c r="W52">
        <v>4.633</v>
      </c>
      <c r="X52">
        <v>15.957000000000001</v>
      </c>
      <c r="Y52">
        <v>16.7</v>
      </c>
      <c r="Z52">
        <v>8596.1939999999995</v>
      </c>
      <c r="AA52">
        <v>194</v>
      </c>
      <c r="AB52">
        <v>8596.1939999999995</v>
      </c>
      <c r="AC52" t="s">
        <v>25</v>
      </c>
      <c r="AD52" t="s">
        <v>25</v>
      </c>
      <c r="AE52" t="s">
        <v>26</v>
      </c>
      <c r="AF52" t="s">
        <v>6</v>
      </c>
      <c r="AG52">
        <v>5.6429999999999998</v>
      </c>
      <c r="AH52">
        <v>5.6050000000000004</v>
      </c>
      <c r="AI52">
        <v>5.8520000000000003</v>
      </c>
      <c r="AJ52">
        <v>15.797000000000001</v>
      </c>
      <c r="AK52">
        <v>17.515000000000001</v>
      </c>
      <c r="AL52">
        <v>3965.7829999999999</v>
      </c>
      <c r="AM52">
        <v>89.5</v>
      </c>
      <c r="AN52">
        <v>3965.7829999999999</v>
      </c>
      <c r="AO52">
        <v>313.95999999999998</v>
      </c>
      <c r="AP52">
        <v>88.3</v>
      </c>
      <c r="AQ52" t="s">
        <v>27</v>
      </c>
      <c r="AR52" t="s">
        <v>7</v>
      </c>
      <c r="AS52">
        <v>5.867</v>
      </c>
      <c r="AT52">
        <v>5.8520000000000003</v>
      </c>
      <c r="AU52">
        <v>6.0620000000000003</v>
      </c>
      <c r="AV52">
        <v>17.515000000000001</v>
      </c>
      <c r="AW52">
        <v>18.977</v>
      </c>
      <c r="AX52">
        <v>464.89299999999997</v>
      </c>
      <c r="AY52">
        <v>10.5</v>
      </c>
      <c r="AZ52">
        <v>464.89299999999997</v>
      </c>
      <c r="BA52">
        <v>41.792000000000002</v>
      </c>
      <c r="BB52">
        <v>11.7</v>
      </c>
      <c r="BC52" t="s">
        <v>27</v>
      </c>
      <c r="BD52" t="s">
        <v>95</v>
      </c>
      <c r="BE52">
        <v>8.82</v>
      </c>
      <c r="BF52">
        <v>8.7919999999999998</v>
      </c>
      <c r="BG52">
        <v>8.9619999999999997</v>
      </c>
      <c r="BH52">
        <v>16.794</v>
      </c>
      <c r="BI52">
        <v>17.119</v>
      </c>
      <c r="BJ52">
        <v>63.107999999999997</v>
      </c>
      <c r="BK52">
        <v>25.7</v>
      </c>
      <c r="BL52">
        <v>63.107999999999997</v>
      </c>
      <c r="BM52">
        <v>6.98</v>
      </c>
      <c r="BN52">
        <v>25.9</v>
      </c>
      <c r="BO52" t="s">
        <v>27</v>
      </c>
      <c r="BP52" t="s">
        <v>9</v>
      </c>
      <c r="BQ52">
        <v>25.9</v>
      </c>
      <c r="BR52" t="s">
        <v>27</v>
      </c>
      <c r="BS52" t="s">
        <v>9</v>
      </c>
    </row>
    <row r="53" spans="16:71" x14ac:dyDescent="0.2">
      <c r="P53" t="s">
        <v>310</v>
      </c>
      <c r="Q53" t="s">
        <v>23</v>
      </c>
      <c r="R53" t="s">
        <v>305</v>
      </c>
      <c r="S53" t="s">
        <v>287</v>
      </c>
      <c r="T53">
        <v>0</v>
      </c>
      <c r="U53">
        <v>4.45</v>
      </c>
      <c r="V53">
        <v>4.43</v>
      </c>
      <c r="W53">
        <v>4.633</v>
      </c>
      <c r="X53">
        <v>15.983000000000001</v>
      </c>
      <c r="Y53">
        <v>16.760999999999999</v>
      </c>
      <c r="Z53">
        <v>8331.2639999999992</v>
      </c>
      <c r="AA53">
        <v>184.8</v>
      </c>
      <c r="AB53">
        <v>8331.2639999999992</v>
      </c>
      <c r="AC53" t="s">
        <v>25</v>
      </c>
      <c r="AD53" t="s">
        <v>25</v>
      </c>
      <c r="AE53" t="s">
        <v>26</v>
      </c>
      <c r="AF53" t="s">
        <v>6</v>
      </c>
      <c r="AG53">
        <v>5.6429999999999998</v>
      </c>
      <c r="AH53">
        <v>5.6050000000000004</v>
      </c>
      <c r="AI53">
        <v>5.8470000000000004</v>
      </c>
      <c r="AJ53">
        <v>16.033999999999999</v>
      </c>
      <c r="AK53">
        <v>17.783999999999999</v>
      </c>
      <c r="AL53">
        <v>3977.3739999999998</v>
      </c>
      <c r="AM53">
        <v>88.2</v>
      </c>
      <c r="AN53">
        <v>3977.3739999999998</v>
      </c>
      <c r="AO53">
        <v>324.89100000000002</v>
      </c>
      <c r="AP53">
        <v>86.8</v>
      </c>
      <c r="AQ53" t="s">
        <v>27</v>
      </c>
      <c r="AR53" t="s">
        <v>7</v>
      </c>
      <c r="AS53">
        <v>5.8650000000000002</v>
      </c>
      <c r="AT53">
        <v>5.8470000000000004</v>
      </c>
      <c r="AU53">
        <v>6.0570000000000004</v>
      </c>
      <c r="AV53">
        <v>17.783999999999999</v>
      </c>
      <c r="AW53">
        <v>19.305</v>
      </c>
      <c r="AX53">
        <v>531.19399999999996</v>
      </c>
      <c r="AY53">
        <v>11.8</v>
      </c>
      <c r="AZ53">
        <v>531.19399999999996</v>
      </c>
      <c r="BA53">
        <v>49.271000000000001</v>
      </c>
      <c r="BB53">
        <v>13.2</v>
      </c>
      <c r="BC53" t="s">
        <v>27</v>
      </c>
      <c r="BD53" t="s">
        <v>95</v>
      </c>
      <c r="BE53">
        <v>8.82</v>
      </c>
      <c r="BF53">
        <v>8.7919999999999998</v>
      </c>
      <c r="BG53">
        <v>8.9649999999999999</v>
      </c>
      <c r="BH53">
        <v>16.690000000000001</v>
      </c>
      <c r="BI53">
        <v>17.030999999999999</v>
      </c>
      <c r="BJ53">
        <v>61.146000000000001</v>
      </c>
      <c r="BK53">
        <v>26.5</v>
      </c>
      <c r="BL53">
        <v>61.146000000000001</v>
      </c>
      <c r="BM53">
        <v>7.0170000000000003</v>
      </c>
      <c r="BN53">
        <v>26.7</v>
      </c>
      <c r="BO53" t="s">
        <v>27</v>
      </c>
      <c r="BP53" t="s">
        <v>9</v>
      </c>
      <c r="BQ53">
        <v>26.7</v>
      </c>
      <c r="BR53" t="s">
        <v>27</v>
      </c>
      <c r="BS53" t="s">
        <v>9</v>
      </c>
    </row>
    <row r="54" spans="16:71" x14ac:dyDescent="0.2">
      <c r="P54" t="s">
        <v>311</v>
      </c>
      <c r="Q54" t="s">
        <v>23</v>
      </c>
      <c r="R54" t="s">
        <v>305</v>
      </c>
      <c r="S54" t="s">
        <v>287</v>
      </c>
      <c r="T54">
        <v>0</v>
      </c>
      <c r="U54">
        <v>4.4480000000000004</v>
      </c>
      <c r="V54">
        <v>4.4279999999999999</v>
      </c>
      <c r="W54">
        <v>4.6319999999999997</v>
      </c>
      <c r="X54">
        <v>15.933</v>
      </c>
      <c r="Y54">
        <v>16.696000000000002</v>
      </c>
      <c r="Z54">
        <v>8290.2080000000005</v>
      </c>
      <c r="AA54">
        <v>199</v>
      </c>
      <c r="AB54">
        <v>8290.2080000000005</v>
      </c>
      <c r="AC54" t="s">
        <v>25</v>
      </c>
      <c r="AD54" t="s">
        <v>25</v>
      </c>
      <c r="AE54" t="s">
        <v>26</v>
      </c>
      <c r="AF54" t="s">
        <v>6</v>
      </c>
      <c r="AG54">
        <v>5.6470000000000002</v>
      </c>
      <c r="AH54">
        <v>5.6079999999999997</v>
      </c>
      <c r="AI54">
        <v>5.8470000000000004</v>
      </c>
      <c r="AJ54">
        <v>15.816000000000001</v>
      </c>
      <c r="AK54">
        <v>17.529</v>
      </c>
      <c r="AL54">
        <v>3618.6129999999998</v>
      </c>
      <c r="AM54">
        <v>86.9</v>
      </c>
      <c r="AN54">
        <v>3618.6129999999998</v>
      </c>
      <c r="AO54">
        <v>297.04899999999998</v>
      </c>
      <c r="AP54">
        <v>85.4</v>
      </c>
      <c r="AQ54" t="s">
        <v>27</v>
      </c>
      <c r="AR54" t="s">
        <v>7</v>
      </c>
      <c r="AS54">
        <v>5.8650000000000002</v>
      </c>
      <c r="AT54">
        <v>5.8470000000000004</v>
      </c>
      <c r="AU54">
        <v>6.0570000000000004</v>
      </c>
      <c r="AV54">
        <v>17.529</v>
      </c>
      <c r="AW54">
        <v>19.038</v>
      </c>
      <c r="AX54">
        <v>546.77499999999998</v>
      </c>
      <c r="AY54">
        <v>13.1</v>
      </c>
      <c r="AZ54">
        <v>546.77499999999998</v>
      </c>
      <c r="BA54">
        <v>50.966999999999999</v>
      </c>
      <c r="BB54">
        <v>14.6</v>
      </c>
      <c r="BC54" t="s">
        <v>27</v>
      </c>
      <c r="BD54" t="s">
        <v>95</v>
      </c>
      <c r="BE54">
        <v>8.8219999999999992</v>
      </c>
      <c r="BF54">
        <v>8.7929999999999993</v>
      </c>
      <c r="BG54">
        <v>8.9179999999999993</v>
      </c>
      <c r="BH54">
        <v>17.071999999999999</v>
      </c>
      <c r="BI54">
        <v>17.529</v>
      </c>
      <c r="BJ54">
        <v>58.84</v>
      </c>
      <c r="BK54">
        <v>24.4</v>
      </c>
      <c r="BL54">
        <v>58.84</v>
      </c>
      <c r="BM54">
        <v>6.8780000000000001</v>
      </c>
      <c r="BN54">
        <v>24.7</v>
      </c>
      <c r="BO54" t="s">
        <v>27</v>
      </c>
      <c r="BP54" t="s">
        <v>9</v>
      </c>
      <c r="BQ54">
        <v>24.7</v>
      </c>
      <c r="BR54" t="s">
        <v>27</v>
      </c>
      <c r="BS54" t="s">
        <v>9</v>
      </c>
    </row>
    <row r="55" spans="16:71" x14ac:dyDescent="0.2">
      <c r="P55" t="s">
        <v>312</v>
      </c>
      <c r="Q55" t="s">
        <v>23</v>
      </c>
      <c r="R55" t="s">
        <v>313</v>
      </c>
      <c r="S55" t="s">
        <v>287</v>
      </c>
      <c r="T55">
        <v>0</v>
      </c>
      <c r="U55">
        <v>4.45</v>
      </c>
      <c r="V55">
        <v>4.43</v>
      </c>
      <c r="W55">
        <v>4.633</v>
      </c>
      <c r="X55">
        <v>16.010000000000002</v>
      </c>
      <c r="Y55">
        <v>16.734999999999999</v>
      </c>
      <c r="Z55">
        <v>8156.6610000000001</v>
      </c>
      <c r="AA55">
        <v>213.7</v>
      </c>
      <c r="AB55">
        <v>8156.6610000000001</v>
      </c>
      <c r="AC55" t="s">
        <v>25</v>
      </c>
      <c r="AD55" t="s">
        <v>25</v>
      </c>
      <c r="AE55" t="s">
        <v>26</v>
      </c>
      <c r="AF55" t="s">
        <v>6</v>
      </c>
      <c r="AG55">
        <v>5.6470000000000002</v>
      </c>
      <c r="AH55">
        <v>5.61</v>
      </c>
      <c r="AI55">
        <v>5.89</v>
      </c>
      <c r="AJ55">
        <v>15.93</v>
      </c>
      <c r="AK55">
        <v>17.411000000000001</v>
      </c>
      <c r="AL55">
        <v>3779.386</v>
      </c>
      <c r="AM55">
        <v>99</v>
      </c>
      <c r="AN55">
        <v>3779.386</v>
      </c>
      <c r="AO55">
        <v>315.327</v>
      </c>
      <c r="AP55">
        <v>98.9</v>
      </c>
      <c r="AQ55" t="s">
        <v>27</v>
      </c>
      <c r="AR55" t="s">
        <v>7</v>
      </c>
      <c r="AS55">
        <v>5.9029999999999996</v>
      </c>
      <c r="AT55">
        <v>5.89</v>
      </c>
      <c r="AU55">
        <v>6.0270000000000001</v>
      </c>
      <c r="AV55">
        <v>17.411000000000001</v>
      </c>
      <c r="AW55">
        <v>18.134</v>
      </c>
      <c r="AX55">
        <v>36.793999999999997</v>
      </c>
      <c r="AY55">
        <v>1</v>
      </c>
      <c r="AZ55">
        <v>36.793999999999997</v>
      </c>
      <c r="BA55">
        <v>3.4860000000000002</v>
      </c>
      <c r="BB55">
        <v>1.1000000000000001</v>
      </c>
      <c r="BC55" t="s">
        <v>27</v>
      </c>
      <c r="BD55" t="s">
        <v>95</v>
      </c>
      <c r="BE55">
        <v>8.82</v>
      </c>
      <c r="BF55">
        <v>8.7919999999999998</v>
      </c>
      <c r="BG55">
        <v>8.9629999999999992</v>
      </c>
      <c r="BH55">
        <v>16.78</v>
      </c>
      <c r="BI55">
        <v>17.123999999999999</v>
      </c>
      <c r="BJ55">
        <v>58.427999999999997</v>
      </c>
      <c r="BK55">
        <v>12.7</v>
      </c>
      <c r="BL55">
        <v>58.427999999999997</v>
      </c>
      <c r="BM55">
        <v>6.4690000000000003</v>
      </c>
      <c r="BN55">
        <v>12.9</v>
      </c>
      <c r="BO55" t="s">
        <v>27</v>
      </c>
      <c r="BP55" t="s">
        <v>9</v>
      </c>
      <c r="BQ55">
        <v>12.9</v>
      </c>
      <c r="BR55" t="s">
        <v>27</v>
      </c>
      <c r="BS55" t="s">
        <v>9</v>
      </c>
    </row>
    <row r="56" spans="16:71" x14ac:dyDescent="0.2">
      <c r="P56" t="s">
        <v>314</v>
      </c>
      <c r="Q56" t="s">
        <v>23</v>
      </c>
      <c r="R56" t="s">
        <v>313</v>
      </c>
      <c r="S56" t="s">
        <v>287</v>
      </c>
      <c r="T56">
        <v>0</v>
      </c>
      <c r="U56">
        <v>4.4480000000000004</v>
      </c>
      <c r="V56">
        <v>4.43</v>
      </c>
      <c r="W56">
        <v>4.633</v>
      </c>
      <c r="X56">
        <v>15.942</v>
      </c>
      <c r="Y56">
        <v>16.678000000000001</v>
      </c>
      <c r="Z56">
        <v>8444.8330000000005</v>
      </c>
      <c r="AA56">
        <v>189.1</v>
      </c>
      <c r="AB56">
        <v>8444.8330000000005</v>
      </c>
      <c r="AC56" t="s">
        <v>25</v>
      </c>
      <c r="AD56" t="s">
        <v>25</v>
      </c>
      <c r="AE56" t="s">
        <v>26</v>
      </c>
      <c r="AF56" t="s">
        <v>6</v>
      </c>
      <c r="AG56">
        <v>5.6429999999999998</v>
      </c>
      <c r="AH56">
        <v>5.6029999999999998</v>
      </c>
      <c r="AI56">
        <v>5.8719999999999999</v>
      </c>
      <c r="AJ56">
        <v>15.898999999999999</v>
      </c>
      <c r="AK56">
        <v>17.452999999999999</v>
      </c>
      <c r="AL56">
        <v>4327.5200000000004</v>
      </c>
      <c r="AM56">
        <v>96.9</v>
      </c>
      <c r="AN56">
        <v>4327.5200000000004</v>
      </c>
      <c r="AO56">
        <v>348.73899999999998</v>
      </c>
      <c r="AP56">
        <v>96.5</v>
      </c>
      <c r="AQ56" t="s">
        <v>27</v>
      </c>
      <c r="AR56" t="s">
        <v>7</v>
      </c>
      <c r="AS56">
        <v>5.8849999999999998</v>
      </c>
      <c r="AT56">
        <v>5.8719999999999999</v>
      </c>
      <c r="AU56">
        <v>6.0449999999999999</v>
      </c>
      <c r="AV56">
        <v>17.452999999999999</v>
      </c>
      <c r="AW56">
        <v>18.457000000000001</v>
      </c>
      <c r="AX56">
        <v>137.38200000000001</v>
      </c>
      <c r="AY56">
        <v>3.1</v>
      </c>
      <c r="AZ56">
        <v>137.38200000000001</v>
      </c>
      <c r="BA56">
        <v>12.571</v>
      </c>
      <c r="BB56">
        <v>3.5</v>
      </c>
      <c r="BC56" t="s">
        <v>27</v>
      </c>
      <c r="BD56" t="s">
        <v>95</v>
      </c>
      <c r="BE56">
        <v>8.8219999999999992</v>
      </c>
      <c r="BF56">
        <v>8.7929999999999993</v>
      </c>
      <c r="BG56">
        <v>8.91</v>
      </c>
      <c r="BH56">
        <v>16.968</v>
      </c>
      <c r="BI56">
        <v>17.273</v>
      </c>
      <c r="BJ56">
        <v>32.200000000000003</v>
      </c>
      <c r="BK56">
        <v>14.4</v>
      </c>
      <c r="BL56">
        <v>32.200000000000003</v>
      </c>
      <c r="BM56">
        <v>3.8319999999999999</v>
      </c>
      <c r="BN56">
        <v>14.6</v>
      </c>
      <c r="BO56" t="s">
        <v>27</v>
      </c>
      <c r="BP56" t="s">
        <v>9</v>
      </c>
    </row>
    <row r="57" spans="16:71" x14ac:dyDescent="0.2">
      <c r="P57" t="s">
        <v>315</v>
      </c>
      <c r="Q57" t="s">
        <v>23</v>
      </c>
      <c r="R57" t="s">
        <v>313</v>
      </c>
      <c r="S57" t="s">
        <v>287</v>
      </c>
      <c r="T57">
        <v>0</v>
      </c>
      <c r="U57">
        <v>4.4480000000000004</v>
      </c>
      <c r="V57">
        <v>4.4279999999999999</v>
      </c>
      <c r="W57">
        <v>4.633</v>
      </c>
      <c r="X57">
        <v>15.874000000000001</v>
      </c>
      <c r="Y57">
        <v>16.657</v>
      </c>
      <c r="Z57">
        <v>8514.2270000000008</v>
      </c>
      <c r="AA57">
        <v>202.1</v>
      </c>
      <c r="AB57">
        <v>8514.2270000000008</v>
      </c>
      <c r="AC57" t="s">
        <v>25</v>
      </c>
      <c r="AD57" t="s">
        <v>25</v>
      </c>
      <c r="AE57" t="s">
        <v>26</v>
      </c>
      <c r="AF57" t="s">
        <v>6</v>
      </c>
      <c r="AG57">
        <v>5.6449999999999996</v>
      </c>
      <c r="AH57">
        <v>5.6070000000000002</v>
      </c>
      <c r="AI57">
        <v>5.8620000000000001</v>
      </c>
      <c r="AJ57">
        <v>15.904999999999999</v>
      </c>
      <c r="AK57">
        <v>17.608000000000001</v>
      </c>
      <c r="AL57">
        <v>3944.4690000000001</v>
      </c>
      <c r="AM57">
        <v>93.6</v>
      </c>
      <c r="AN57">
        <v>3944.4690000000001</v>
      </c>
      <c r="AO57">
        <v>315.279</v>
      </c>
      <c r="AP57">
        <v>92.8</v>
      </c>
      <c r="AQ57" t="s">
        <v>27</v>
      </c>
      <c r="AR57" t="s">
        <v>7</v>
      </c>
      <c r="AS57">
        <v>5.8769999999999998</v>
      </c>
      <c r="AT57">
        <v>5.8620000000000001</v>
      </c>
      <c r="AU57">
        <v>6.0469999999999997</v>
      </c>
      <c r="AV57">
        <v>17.608000000000001</v>
      </c>
      <c r="AW57">
        <v>18.844000000000001</v>
      </c>
      <c r="AX57">
        <v>267.63400000000001</v>
      </c>
      <c r="AY57">
        <v>6.4</v>
      </c>
      <c r="AZ57">
        <v>267.63400000000001</v>
      </c>
      <c r="BA57">
        <v>24.291</v>
      </c>
      <c r="BB57">
        <v>7.2</v>
      </c>
      <c r="BC57" t="s">
        <v>27</v>
      </c>
      <c r="BD57" t="s">
        <v>95</v>
      </c>
      <c r="BE57">
        <v>8.82</v>
      </c>
      <c r="BF57">
        <v>8.7929999999999993</v>
      </c>
      <c r="BG57">
        <v>8.9169999999999998</v>
      </c>
      <c r="BH57">
        <v>17.206</v>
      </c>
      <c r="BI57">
        <v>17.548999999999999</v>
      </c>
      <c r="BJ57">
        <v>47.545000000000002</v>
      </c>
      <c r="BK57">
        <v>18.5</v>
      </c>
      <c r="BL57">
        <v>47.545000000000002</v>
      </c>
      <c r="BM57">
        <v>5.4039999999999999</v>
      </c>
      <c r="BN57">
        <v>18.7</v>
      </c>
      <c r="BO57" t="s">
        <v>27</v>
      </c>
      <c r="BP57" t="s">
        <v>9</v>
      </c>
    </row>
    <row r="58" spans="16:71" x14ac:dyDescent="0.2">
      <c r="P58" t="s">
        <v>316</v>
      </c>
      <c r="Q58" t="s">
        <v>23</v>
      </c>
      <c r="R58" t="s">
        <v>313</v>
      </c>
      <c r="S58" t="s">
        <v>287</v>
      </c>
      <c r="T58">
        <v>0</v>
      </c>
      <c r="U58">
        <v>4.45</v>
      </c>
      <c r="V58">
        <v>4.43</v>
      </c>
      <c r="W58">
        <v>4.6349999999999998</v>
      </c>
      <c r="X58">
        <v>15.906000000000001</v>
      </c>
      <c r="Y58">
        <v>16.632999999999999</v>
      </c>
      <c r="Z58">
        <v>8386.5339999999997</v>
      </c>
      <c r="AA58">
        <v>198</v>
      </c>
      <c r="AB58">
        <v>8386.5339999999997</v>
      </c>
      <c r="AC58" t="s">
        <v>25</v>
      </c>
      <c r="AD58" t="s">
        <v>25</v>
      </c>
      <c r="AE58" t="s">
        <v>26</v>
      </c>
      <c r="AF58" t="s">
        <v>6</v>
      </c>
      <c r="AG58">
        <v>5.6449999999999996</v>
      </c>
      <c r="AH58">
        <v>5.6050000000000004</v>
      </c>
      <c r="AI58">
        <v>5.8570000000000002</v>
      </c>
      <c r="AJ58">
        <v>15.859</v>
      </c>
      <c r="AK58">
        <v>17.478999999999999</v>
      </c>
      <c r="AL58">
        <v>3874.759</v>
      </c>
      <c r="AM58">
        <v>91.5</v>
      </c>
      <c r="AN58">
        <v>3874.759</v>
      </c>
      <c r="AO58">
        <v>314.423</v>
      </c>
      <c r="AP58">
        <v>90.4</v>
      </c>
      <c r="AQ58" t="s">
        <v>27</v>
      </c>
      <c r="AR58" t="s">
        <v>7</v>
      </c>
      <c r="AS58">
        <v>5.8719999999999999</v>
      </c>
      <c r="AT58">
        <v>5.8570000000000002</v>
      </c>
      <c r="AU58">
        <v>6.0620000000000003</v>
      </c>
      <c r="AV58">
        <v>17.478999999999999</v>
      </c>
      <c r="AW58">
        <v>18.798999999999999</v>
      </c>
      <c r="AX58">
        <v>360.30799999999999</v>
      </c>
      <c r="AY58">
        <v>8.5</v>
      </c>
      <c r="AZ58">
        <v>360.30799999999999</v>
      </c>
      <c r="BA58">
        <v>33.200000000000003</v>
      </c>
      <c r="BB58">
        <v>9.6</v>
      </c>
      <c r="BC58" t="s">
        <v>27</v>
      </c>
      <c r="BD58" t="s">
        <v>95</v>
      </c>
      <c r="BE58">
        <v>8.8219999999999992</v>
      </c>
      <c r="BF58">
        <v>8.7919999999999998</v>
      </c>
      <c r="BG58">
        <v>8.92</v>
      </c>
      <c r="BH58">
        <v>16.995999999999999</v>
      </c>
      <c r="BI58">
        <v>17.337</v>
      </c>
      <c r="BJ58">
        <v>51.606999999999999</v>
      </c>
      <c r="BK58">
        <v>21.9</v>
      </c>
      <c r="BL58">
        <v>51.606999999999999</v>
      </c>
      <c r="BM58">
        <v>5.93</v>
      </c>
      <c r="BN58">
        <v>22.2</v>
      </c>
      <c r="BO58" t="s">
        <v>27</v>
      </c>
      <c r="BP58" t="s">
        <v>9</v>
      </c>
    </row>
    <row r="59" spans="16:71" x14ac:dyDescent="0.2">
      <c r="P59" t="s">
        <v>317</v>
      </c>
      <c r="Q59" t="s">
        <v>23</v>
      </c>
      <c r="R59" t="s">
        <v>313</v>
      </c>
      <c r="S59" t="s">
        <v>287</v>
      </c>
      <c r="T59">
        <v>0</v>
      </c>
      <c r="U59">
        <v>4.45</v>
      </c>
      <c r="V59">
        <v>4.43</v>
      </c>
      <c r="W59">
        <v>4.6349999999999998</v>
      </c>
      <c r="X59">
        <v>15.981</v>
      </c>
      <c r="Y59">
        <v>16.734999999999999</v>
      </c>
      <c r="Z59">
        <v>8348.7880000000005</v>
      </c>
      <c r="AA59">
        <v>192.9</v>
      </c>
      <c r="AB59">
        <v>8348.7880000000005</v>
      </c>
      <c r="AC59" t="s">
        <v>25</v>
      </c>
      <c r="AD59" t="s">
        <v>25</v>
      </c>
      <c r="AE59" t="s">
        <v>26</v>
      </c>
      <c r="AF59" t="s">
        <v>6</v>
      </c>
      <c r="AG59">
        <v>5.6449999999999996</v>
      </c>
      <c r="AH59">
        <v>5.6070000000000002</v>
      </c>
      <c r="AI59">
        <v>5.8529999999999998</v>
      </c>
      <c r="AJ59">
        <v>15.928000000000001</v>
      </c>
      <c r="AK59">
        <v>17.606000000000002</v>
      </c>
      <c r="AL59">
        <v>3871.0050000000001</v>
      </c>
      <c r="AM59">
        <v>89.5</v>
      </c>
      <c r="AN59">
        <v>3871.0050000000001</v>
      </c>
      <c r="AO59">
        <v>315.53800000000001</v>
      </c>
      <c r="AP59">
        <v>88.2</v>
      </c>
      <c r="AQ59" t="s">
        <v>27</v>
      </c>
      <c r="AR59" t="s">
        <v>7</v>
      </c>
      <c r="AS59">
        <v>5.8680000000000003</v>
      </c>
      <c r="AT59">
        <v>5.8529999999999998</v>
      </c>
      <c r="AU59">
        <v>6.0620000000000003</v>
      </c>
      <c r="AV59">
        <v>17.606000000000002</v>
      </c>
      <c r="AW59">
        <v>19.024000000000001</v>
      </c>
      <c r="AX59">
        <v>456.24799999999999</v>
      </c>
      <c r="AY59">
        <v>10.5</v>
      </c>
      <c r="AZ59">
        <v>456.24799999999999</v>
      </c>
      <c r="BA59">
        <v>42.23</v>
      </c>
      <c r="BB59">
        <v>11.8</v>
      </c>
      <c r="BC59" t="s">
        <v>27</v>
      </c>
      <c r="BD59" t="s">
        <v>95</v>
      </c>
      <c r="BE59">
        <v>8.82</v>
      </c>
      <c r="BF59">
        <v>8.7919999999999998</v>
      </c>
      <c r="BG59">
        <v>8.9220000000000006</v>
      </c>
      <c r="BH59">
        <v>17.141999999999999</v>
      </c>
      <c r="BI59">
        <v>17.486000000000001</v>
      </c>
      <c r="BJ59">
        <v>57.86</v>
      </c>
      <c r="BK59">
        <v>24.7</v>
      </c>
      <c r="BL59">
        <v>57.86</v>
      </c>
      <c r="BM59">
        <v>6.9980000000000002</v>
      </c>
      <c r="BN59">
        <v>24.9</v>
      </c>
      <c r="BO59" t="s">
        <v>27</v>
      </c>
      <c r="BP59" t="s">
        <v>9</v>
      </c>
    </row>
    <row r="60" spans="16:71" x14ac:dyDescent="0.2">
      <c r="P60" t="s">
        <v>318</v>
      </c>
      <c r="Q60" t="s">
        <v>23</v>
      </c>
      <c r="R60" t="s">
        <v>313</v>
      </c>
      <c r="S60" t="s">
        <v>287</v>
      </c>
      <c r="T60">
        <v>0</v>
      </c>
      <c r="U60">
        <v>4.452</v>
      </c>
      <c r="V60">
        <v>4.43</v>
      </c>
      <c r="W60">
        <v>4.6349999999999998</v>
      </c>
      <c r="X60">
        <v>15.88</v>
      </c>
      <c r="Y60">
        <v>16.582999999999998</v>
      </c>
      <c r="Z60">
        <v>8199.0840000000007</v>
      </c>
      <c r="AA60">
        <v>182.6</v>
      </c>
      <c r="AB60">
        <v>8199.0840000000007</v>
      </c>
      <c r="AC60" t="s">
        <v>25</v>
      </c>
      <c r="AD60" t="s">
        <v>25</v>
      </c>
      <c r="AE60" t="s">
        <v>26</v>
      </c>
      <c r="AF60" t="s">
        <v>6</v>
      </c>
      <c r="AG60">
        <v>5.6429999999999998</v>
      </c>
      <c r="AH60">
        <v>5.6029999999999998</v>
      </c>
      <c r="AI60">
        <v>5.8520000000000003</v>
      </c>
      <c r="AJ60">
        <v>15.845000000000001</v>
      </c>
      <c r="AK60">
        <v>17.602</v>
      </c>
      <c r="AL60">
        <v>3975.4859999999999</v>
      </c>
      <c r="AM60">
        <v>88.5</v>
      </c>
      <c r="AN60">
        <v>3975.4859999999999</v>
      </c>
      <c r="AO60">
        <v>329.97199999999998</v>
      </c>
      <c r="AP60">
        <v>87.2</v>
      </c>
      <c r="AQ60" t="s">
        <v>27</v>
      </c>
      <c r="AR60" t="s">
        <v>7</v>
      </c>
      <c r="AS60">
        <v>5.8650000000000002</v>
      </c>
      <c r="AT60">
        <v>5.8520000000000003</v>
      </c>
      <c r="AU60">
        <v>6.0650000000000004</v>
      </c>
      <c r="AV60">
        <v>17.602</v>
      </c>
      <c r="AW60">
        <v>19.11</v>
      </c>
      <c r="AX60">
        <v>514.58000000000004</v>
      </c>
      <c r="AY60">
        <v>11.5</v>
      </c>
      <c r="AZ60">
        <v>514.58000000000004</v>
      </c>
      <c r="BA60">
        <v>48.499000000000002</v>
      </c>
      <c r="BB60">
        <v>12.8</v>
      </c>
      <c r="BC60" t="s">
        <v>27</v>
      </c>
      <c r="BD60" t="s">
        <v>95</v>
      </c>
      <c r="BE60">
        <v>8.82</v>
      </c>
      <c r="BF60">
        <v>8.7929999999999993</v>
      </c>
      <c r="BG60">
        <v>8.9220000000000006</v>
      </c>
      <c r="BH60">
        <v>17.094999999999999</v>
      </c>
      <c r="BI60">
        <v>17.501999999999999</v>
      </c>
      <c r="BJ60">
        <v>64.593000000000004</v>
      </c>
      <c r="BK60">
        <v>24.8</v>
      </c>
      <c r="BL60">
        <v>64.593000000000004</v>
      </c>
      <c r="BM60">
        <v>7.4530000000000003</v>
      </c>
      <c r="BN60">
        <v>25</v>
      </c>
      <c r="BO60" t="s">
        <v>27</v>
      </c>
      <c r="BP60" t="s">
        <v>9</v>
      </c>
    </row>
    <row r="61" spans="16:71" x14ac:dyDescent="0.2">
      <c r="P61" t="s">
        <v>319</v>
      </c>
      <c r="Q61" t="s">
        <v>23</v>
      </c>
      <c r="R61" t="s">
        <v>313</v>
      </c>
      <c r="S61" t="s">
        <v>287</v>
      </c>
      <c r="T61">
        <v>0</v>
      </c>
      <c r="U61">
        <v>4.4480000000000004</v>
      </c>
      <c r="V61">
        <v>4.4279999999999999</v>
      </c>
      <c r="W61">
        <v>4.633</v>
      </c>
      <c r="X61">
        <v>15.816000000000001</v>
      </c>
      <c r="Y61">
        <v>16.558</v>
      </c>
      <c r="Z61">
        <v>8223.5069999999996</v>
      </c>
      <c r="AA61">
        <v>187.3</v>
      </c>
      <c r="AB61">
        <v>8223.5069999999996</v>
      </c>
      <c r="AC61" t="s">
        <v>25</v>
      </c>
      <c r="AD61" t="s">
        <v>25</v>
      </c>
      <c r="AE61" t="s">
        <v>26</v>
      </c>
      <c r="AF61" t="s">
        <v>6</v>
      </c>
      <c r="AG61">
        <v>5.6429999999999998</v>
      </c>
      <c r="AH61">
        <v>5.6050000000000004</v>
      </c>
      <c r="AI61">
        <v>5.8470000000000004</v>
      </c>
      <c r="AJ61">
        <v>15.847</v>
      </c>
      <c r="AK61">
        <v>17.654</v>
      </c>
      <c r="AL61">
        <v>3799.0659999999998</v>
      </c>
      <c r="AM61">
        <v>86.5</v>
      </c>
      <c r="AN61">
        <v>3799.0659999999998</v>
      </c>
      <c r="AO61">
        <v>314.392</v>
      </c>
      <c r="AP61">
        <v>85</v>
      </c>
      <c r="AQ61" t="s">
        <v>27</v>
      </c>
      <c r="AR61" t="s">
        <v>7</v>
      </c>
      <c r="AS61">
        <v>5.8620000000000001</v>
      </c>
      <c r="AT61">
        <v>5.8470000000000004</v>
      </c>
      <c r="AU61">
        <v>6.06</v>
      </c>
      <c r="AV61">
        <v>17.654</v>
      </c>
      <c r="AW61">
        <v>19.248999999999999</v>
      </c>
      <c r="AX61">
        <v>592.23800000000006</v>
      </c>
      <c r="AY61">
        <v>13.5</v>
      </c>
      <c r="AZ61">
        <v>592.23800000000006</v>
      </c>
      <c r="BA61">
        <v>55.652000000000001</v>
      </c>
      <c r="BB61">
        <v>15</v>
      </c>
      <c r="BC61" t="s">
        <v>27</v>
      </c>
      <c r="BD61" t="s">
        <v>95</v>
      </c>
      <c r="BE61">
        <v>8.8179999999999996</v>
      </c>
      <c r="BF61">
        <v>8.7919999999999998</v>
      </c>
      <c r="BG61">
        <v>8.923</v>
      </c>
      <c r="BH61">
        <v>16.863</v>
      </c>
      <c r="BI61">
        <v>17.265000000000001</v>
      </c>
      <c r="BJ61">
        <v>62.673999999999999</v>
      </c>
      <c r="BK61">
        <v>25.6</v>
      </c>
      <c r="BL61">
        <v>62.673999999999999</v>
      </c>
      <c r="BM61">
        <v>7.5019999999999998</v>
      </c>
      <c r="BN61">
        <v>25.8</v>
      </c>
      <c r="BO61" t="s">
        <v>27</v>
      </c>
      <c r="BP61" t="s">
        <v>9</v>
      </c>
    </row>
    <row r="66" spans="20:50" x14ac:dyDescent="0.2">
      <c r="V66" s="8"/>
      <c r="W66" s="8"/>
      <c r="X66" s="8"/>
      <c r="Y66" s="8"/>
    </row>
    <row r="67" spans="20:50" x14ac:dyDescent="0.2">
      <c r="V67" t="s">
        <v>279</v>
      </c>
      <c r="W67" s="8" t="s">
        <v>302</v>
      </c>
      <c r="X67" s="8"/>
      <c r="Y67" s="8" t="s">
        <v>303</v>
      </c>
      <c r="Z67" s="8"/>
      <c r="AA67" t="s">
        <v>281</v>
      </c>
      <c r="AB67" t="s">
        <v>183</v>
      </c>
      <c r="AO67" s="8"/>
      <c r="AP67" s="8"/>
      <c r="AQ67" s="8"/>
      <c r="AR67" s="8"/>
      <c r="AS67" s="8"/>
      <c r="AT67" s="8"/>
      <c r="AW67" s="4"/>
      <c r="AX67" s="4"/>
    </row>
    <row r="68" spans="20:50" x14ac:dyDescent="0.2">
      <c r="T68" s="47"/>
      <c r="V68">
        <v>5</v>
      </c>
      <c r="W68">
        <f t="shared" ref="W68:W74" si="8">AM48</f>
        <v>99.1</v>
      </c>
      <c r="X68">
        <f t="shared" ref="X68:X74" si="9">AM55</f>
        <v>99</v>
      </c>
      <c r="Y68">
        <f t="shared" ref="Y68:Y74" si="10">BB48</f>
        <v>1.1000000000000001</v>
      </c>
      <c r="Z68">
        <f t="shared" ref="Z68:Z74" si="11">BB55</f>
        <v>1.1000000000000001</v>
      </c>
      <c r="AA68">
        <f t="shared" ref="AA68:AA74" si="12">100-AVERAGE(W68:X68)</f>
        <v>0.95000000000000284</v>
      </c>
      <c r="AB68">
        <f t="shared" ref="AB68:AB74" si="13">_xlfn.STDEV.S(W68:X68)</f>
        <v>7.0710678118650741E-2</v>
      </c>
    </row>
    <row r="69" spans="20:50" x14ac:dyDescent="0.2">
      <c r="T69" s="47"/>
      <c r="V69">
        <v>15</v>
      </c>
      <c r="W69">
        <f t="shared" si="8"/>
        <v>97.1</v>
      </c>
      <c r="X69">
        <f t="shared" si="9"/>
        <v>96.9</v>
      </c>
      <c r="Y69">
        <f t="shared" si="10"/>
        <v>3.3</v>
      </c>
      <c r="Z69">
        <f t="shared" si="11"/>
        <v>3.5</v>
      </c>
      <c r="AA69">
        <f t="shared" si="12"/>
        <v>3</v>
      </c>
      <c r="AB69">
        <f t="shared" si="13"/>
        <v>0.14142135623730148</v>
      </c>
    </row>
    <row r="70" spans="20:50" x14ac:dyDescent="0.2">
      <c r="T70" s="47"/>
      <c r="V70">
        <v>30</v>
      </c>
      <c r="W70">
        <f t="shared" si="8"/>
        <v>93.9</v>
      </c>
      <c r="X70">
        <f t="shared" si="9"/>
        <v>93.6</v>
      </c>
      <c r="Y70">
        <f t="shared" si="10"/>
        <v>6.9</v>
      </c>
      <c r="Z70">
        <f t="shared" si="11"/>
        <v>7.2</v>
      </c>
      <c r="AA70">
        <f t="shared" si="12"/>
        <v>6.25</v>
      </c>
      <c r="AB70">
        <f t="shared" si="13"/>
        <v>0.2121320343559723</v>
      </c>
    </row>
    <row r="71" spans="20:50" x14ac:dyDescent="0.2">
      <c r="T71" s="47"/>
      <c r="V71">
        <v>45</v>
      </c>
      <c r="W71">
        <f t="shared" si="8"/>
        <v>91.9</v>
      </c>
      <c r="X71">
        <f t="shared" si="9"/>
        <v>91.5</v>
      </c>
      <c r="Y71">
        <f t="shared" si="10"/>
        <v>9.1</v>
      </c>
      <c r="Z71">
        <f t="shared" si="11"/>
        <v>9.6</v>
      </c>
      <c r="AA71">
        <f t="shared" si="12"/>
        <v>8.2999999999999972</v>
      </c>
      <c r="AB71">
        <f t="shared" si="13"/>
        <v>0.28284271247462306</v>
      </c>
    </row>
    <row r="72" spans="20:50" x14ac:dyDescent="0.2">
      <c r="T72" s="47"/>
      <c r="V72">
        <v>60</v>
      </c>
      <c r="W72">
        <f t="shared" si="8"/>
        <v>89.5</v>
      </c>
      <c r="X72">
        <f t="shared" si="9"/>
        <v>89.5</v>
      </c>
      <c r="Y72">
        <f t="shared" si="10"/>
        <v>11.7</v>
      </c>
      <c r="Z72">
        <f t="shared" si="11"/>
        <v>11.8</v>
      </c>
      <c r="AA72">
        <f t="shared" si="12"/>
        <v>10.5</v>
      </c>
      <c r="AB72">
        <f t="shared" si="13"/>
        <v>0</v>
      </c>
    </row>
    <row r="73" spans="20:50" x14ac:dyDescent="0.2">
      <c r="T73" s="47"/>
      <c r="U73" s="46"/>
      <c r="V73" s="46">
        <v>75</v>
      </c>
      <c r="W73">
        <f t="shared" si="8"/>
        <v>88.2</v>
      </c>
      <c r="X73">
        <f t="shared" si="9"/>
        <v>88.5</v>
      </c>
      <c r="Y73">
        <f t="shared" si="10"/>
        <v>13.2</v>
      </c>
      <c r="Z73">
        <f t="shared" si="11"/>
        <v>12.8</v>
      </c>
      <c r="AA73">
        <f t="shared" si="12"/>
        <v>11.650000000000006</v>
      </c>
      <c r="AB73">
        <f t="shared" si="13"/>
        <v>0.21213203435596226</v>
      </c>
    </row>
    <row r="74" spans="20:50" x14ac:dyDescent="0.2">
      <c r="T74" s="47"/>
      <c r="V74">
        <v>90</v>
      </c>
      <c r="W74">
        <f t="shared" si="8"/>
        <v>86.9</v>
      </c>
      <c r="X74">
        <f t="shared" si="9"/>
        <v>86.5</v>
      </c>
      <c r="Y74">
        <f t="shared" si="10"/>
        <v>14.6</v>
      </c>
      <c r="Z74">
        <f t="shared" si="11"/>
        <v>15</v>
      </c>
      <c r="AA74">
        <f t="shared" si="12"/>
        <v>13.299999999999997</v>
      </c>
      <c r="AB74">
        <f t="shared" si="13"/>
        <v>0.28284271247462306</v>
      </c>
    </row>
    <row r="75" spans="20:50" x14ac:dyDescent="0.2">
      <c r="T75" s="47"/>
      <c r="W75" s="6"/>
    </row>
    <row r="76" spans="20:50" x14ac:dyDescent="0.2">
      <c r="T76" s="47"/>
    </row>
    <row r="77" spans="20:50" x14ac:dyDescent="0.2">
      <c r="T77" s="47"/>
      <c r="X77" s="6"/>
      <c r="Z77" s="6"/>
    </row>
    <row r="78" spans="20:50" x14ac:dyDescent="0.2">
      <c r="T78" s="47"/>
    </row>
    <row r="79" spans="20:50" x14ac:dyDescent="0.2">
      <c r="V79" t="s">
        <v>279</v>
      </c>
      <c r="W79" t="s">
        <v>281</v>
      </c>
      <c r="X79" t="str">
        <f>AB67</f>
        <v>Error [%]</v>
      </c>
    </row>
    <row r="80" spans="20:50" x14ac:dyDescent="0.2">
      <c r="V80">
        <v>0</v>
      </c>
      <c r="W80">
        <v>0</v>
      </c>
      <c r="X80">
        <v>0</v>
      </c>
    </row>
    <row r="81" spans="16:71" x14ac:dyDescent="0.2">
      <c r="T81" s="47"/>
      <c r="V81">
        <v>5</v>
      </c>
      <c r="W81">
        <f>AA68</f>
        <v>0.95000000000000284</v>
      </c>
      <c r="X81">
        <f>AB68</f>
        <v>7.0710678118650741E-2</v>
      </c>
    </row>
    <row r="82" spans="16:71" x14ac:dyDescent="0.2">
      <c r="V82">
        <v>15</v>
      </c>
      <c r="W82">
        <f t="shared" ref="W82:X87" si="14">AA69</f>
        <v>3</v>
      </c>
      <c r="X82">
        <f>AB69</f>
        <v>0.14142135623730148</v>
      </c>
    </row>
    <row r="83" spans="16:71" x14ac:dyDescent="0.2">
      <c r="V83">
        <v>30</v>
      </c>
      <c r="W83">
        <f t="shared" si="14"/>
        <v>6.25</v>
      </c>
      <c r="X83">
        <f>AB70</f>
        <v>0.2121320343559723</v>
      </c>
    </row>
    <row r="84" spans="16:71" x14ac:dyDescent="0.2">
      <c r="V84">
        <v>45</v>
      </c>
      <c r="W84">
        <f t="shared" si="14"/>
        <v>8.2999999999999972</v>
      </c>
      <c r="X84">
        <f>AB71</f>
        <v>0.28284271247462306</v>
      </c>
    </row>
    <row r="85" spans="16:71" x14ac:dyDescent="0.2">
      <c r="V85">
        <v>60</v>
      </c>
      <c r="W85">
        <f t="shared" si="14"/>
        <v>10.5</v>
      </c>
      <c r="X85">
        <f t="shared" si="14"/>
        <v>0</v>
      </c>
    </row>
    <row r="86" spans="16:71" x14ac:dyDescent="0.2">
      <c r="U86" s="46"/>
      <c r="V86" s="46">
        <v>75</v>
      </c>
      <c r="W86">
        <f t="shared" si="14"/>
        <v>11.650000000000006</v>
      </c>
      <c r="X86">
        <f t="shared" si="14"/>
        <v>0.21213203435596226</v>
      </c>
    </row>
    <row r="87" spans="16:71" x14ac:dyDescent="0.2">
      <c r="V87">
        <v>90</v>
      </c>
      <c r="W87">
        <f t="shared" si="14"/>
        <v>13.299999999999997</v>
      </c>
      <c r="X87">
        <f t="shared" si="14"/>
        <v>0.28284271247462306</v>
      </c>
    </row>
    <row r="94" spans="16:71" x14ac:dyDescent="0.2">
      <c r="R94" t="s">
        <v>3</v>
      </c>
      <c r="S94" t="s">
        <v>4</v>
      </c>
      <c r="T94" t="s">
        <v>5</v>
      </c>
      <c r="U94" t="s">
        <v>6</v>
      </c>
      <c r="V94" t="s">
        <v>6</v>
      </c>
      <c r="W94" t="s">
        <v>6</v>
      </c>
      <c r="X94" t="s">
        <v>6</v>
      </c>
      <c r="Y94" t="s">
        <v>6</v>
      </c>
      <c r="Z94" t="s">
        <v>6</v>
      </c>
      <c r="AA94" t="s">
        <v>6</v>
      </c>
      <c r="AB94" t="s">
        <v>6</v>
      </c>
      <c r="AC94" t="s">
        <v>6</v>
      </c>
      <c r="AD94" t="s">
        <v>6</v>
      </c>
      <c r="AE94" t="s">
        <v>6</v>
      </c>
      <c r="AF94" t="s">
        <v>6</v>
      </c>
      <c r="AG94" t="s">
        <v>7</v>
      </c>
      <c r="AH94" t="s">
        <v>7</v>
      </c>
      <c r="AI94" t="s">
        <v>7</v>
      </c>
      <c r="AJ94" t="s">
        <v>7</v>
      </c>
      <c r="AK94" t="s">
        <v>7</v>
      </c>
      <c r="AL94" t="s">
        <v>7</v>
      </c>
      <c r="AM94" t="s">
        <v>7</v>
      </c>
      <c r="AN94" t="s">
        <v>7</v>
      </c>
      <c r="AO94" t="s">
        <v>7</v>
      </c>
      <c r="AP94" t="s">
        <v>7</v>
      </c>
      <c r="AQ94" t="s">
        <v>7</v>
      </c>
      <c r="AR94" t="s">
        <v>7</v>
      </c>
      <c r="AS94" t="s">
        <v>95</v>
      </c>
      <c r="AT94" t="s">
        <v>95</v>
      </c>
      <c r="AU94" t="s">
        <v>95</v>
      </c>
      <c r="AV94" t="s">
        <v>95</v>
      </c>
      <c r="AW94" t="s">
        <v>95</v>
      </c>
      <c r="AX94" t="s">
        <v>95</v>
      </c>
      <c r="AY94" t="s">
        <v>95</v>
      </c>
      <c r="AZ94" t="s">
        <v>95</v>
      </c>
      <c r="BA94" t="s">
        <v>95</v>
      </c>
      <c r="BB94" t="s">
        <v>95</v>
      </c>
      <c r="BC94" t="s">
        <v>95</v>
      </c>
      <c r="BD94" t="s">
        <v>95</v>
      </c>
      <c r="BE94" t="s">
        <v>9</v>
      </c>
      <c r="BF94" t="s">
        <v>9</v>
      </c>
      <c r="BG94" t="s">
        <v>9</v>
      </c>
      <c r="BH94" t="s">
        <v>9</v>
      </c>
      <c r="BI94" t="s">
        <v>9</v>
      </c>
      <c r="BJ94" t="s">
        <v>9</v>
      </c>
      <c r="BK94" t="s">
        <v>9</v>
      </c>
      <c r="BL94" t="s">
        <v>9</v>
      </c>
      <c r="BM94" t="s">
        <v>9</v>
      </c>
      <c r="BN94" t="s">
        <v>9</v>
      </c>
      <c r="BO94" t="s">
        <v>9</v>
      </c>
      <c r="BP94" t="s">
        <v>9</v>
      </c>
      <c r="BQ94" t="s">
        <v>9</v>
      </c>
      <c r="BR94" t="s">
        <v>9</v>
      </c>
      <c r="BS94" t="s">
        <v>9</v>
      </c>
    </row>
    <row r="95" spans="16:71" x14ac:dyDescent="0.2">
      <c r="P95" s="48" t="s">
        <v>40</v>
      </c>
      <c r="U95" t="s">
        <v>10</v>
      </c>
      <c r="V95" t="s">
        <v>11</v>
      </c>
      <c r="W95" t="s">
        <v>12</v>
      </c>
      <c r="X95" t="s">
        <v>13</v>
      </c>
      <c r="Y95" t="s">
        <v>14</v>
      </c>
      <c r="Z95" t="s">
        <v>15</v>
      </c>
      <c r="AA95" t="s">
        <v>16</v>
      </c>
      <c r="AB95" t="s">
        <v>17</v>
      </c>
      <c r="AC95" t="s">
        <v>18</v>
      </c>
      <c r="AD95" t="s">
        <v>19</v>
      </c>
      <c r="AE95" t="s">
        <v>20</v>
      </c>
      <c r="AF95" t="s">
        <v>21</v>
      </c>
      <c r="AG95" t="s">
        <v>10</v>
      </c>
      <c r="AH95" t="s">
        <v>11</v>
      </c>
      <c r="AI95" t="s">
        <v>12</v>
      </c>
      <c r="AJ95" t="s">
        <v>13</v>
      </c>
      <c r="AK95" t="s">
        <v>14</v>
      </c>
      <c r="AL95" t="s">
        <v>15</v>
      </c>
      <c r="AM95" t="s">
        <v>16</v>
      </c>
      <c r="AN95" t="s">
        <v>17</v>
      </c>
      <c r="AO95" t="s">
        <v>18</v>
      </c>
      <c r="AP95" t="s">
        <v>19</v>
      </c>
      <c r="AQ95" t="s">
        <v>20</v>
      </c>
      <c r="AR95" t="s">
        <v>21</v>
      </c>
      <c r="AS95" t="s">
        <v>10</v>
      </c>
      <c r="AT95" t="s">
        <v>11</v>
      </c>
      <c r="AU95" t="s">
        <v>12</v>
      </c>
      <c r="AV95" t="s">
        <v>13</v>
      </c>
      <c r="AW95" t="s">
        <v>14</v>
      </c>
      <c r="AX95" t="s">
        <v>15</v>
      </c>
      <c r="AY95" t="s">
        <v>16</v>
      </c>
      <c r="AZ95" t="s">
        <v>17</v>
      </c>
      <c r="BA95" t="s">
        <v>18</v>
      </c>
      <c r="BB95" t="s">
        <v>19</v>
      </c>
      <c r="BC95" t="s">
        <v>20</v>
      </c>
      <c r="BD95" t="s">
        <v>21</v>
      </c>
      <c r="BE95" t="s">
        <v>10</v>
      </c>
      <c r="BF95" t="s">
        <v>11</v>
      </c>
      <c r="BG95" t="s">
        <v>12</v>
      </c>
      <c r="BH95" t="s">
        <v>13</v>
      </c>
      <c r="BI95" t="s">
        <v>14</v>
      </c>
      <c r="BJ95" t="s">
        <v>15</v>
      </c>
      <c r="BK95" t="s">
        <v>16</v>
      </c>
      <c r="BL95" t="s">
        <v>17</v>
      </c>
      <c r="BM95" t="s">
        <v>18</v>
      </c>
      <c r="BN95" t="s">
        <v>19</v>
      </c>
      <c r="BO95" t="s">
        <v>20</v>
      </c>
      <c r="BP95" t="s">
        <v>21</v>
      </c>
      <c r="BQ95" t="s">
        <v>19</v>
      </c>
      <c r="BR95" t="s">
        <v>20</v>
      </c>
      <c r="BS95" t="s">
        <v>21</v>
      </c>
    </row>
    <row r="96" spans="16:71" x14ac:dyDescent="0.2">
      <c r="P96" t="s">
        <v>320</v>
      </c>
      <c r="Q96" t="s">
        <v>23</v>
      </c>
      <c r="R96" t="s">
        <v>321</v>
      </c>
      <c r="S96" t="s">
        <v>287</v>
      </c>
      <c r="T96">
        <v>0</v>
      </c>
      <c r="U96">
        <v>4.45</v>
      </c>
      <c r="V96">
        <v>4.43</v>
      </c>
      <c r="W96">
        <v>4.633</v>
      </c>
      <c r="X96">
        <v>15.929</v>
      </c>
      <c r="Y96">
        <v>16.736999999999998</v>
      </c>
      <c r="Z96">
        <v>8270.4770000000008</v>
      </c>
      <c r="AA96">
        <v>221.6</v>
      </c>
      <c r="AB96">
        <v>8270.4770000000008</v>
      </c>
      <c r="AC96" t="s">
        <v>25</v>
      </c>
      <c r="AD96" t="s">
        <v>25</v>
      </c>
      <c r="AE96" t="s">
        <v>26</v>
      </c>
      <c r="AF96" t="s">
        <v>6</v>
      </c>
      <c r="AG96">
        <v>5.6479999999999997</v>
      </c>
      <c r="AH96">
        <v>5.6120000000000001</v>
      </c>
      <c r="AI96">
        <v>5.8949999999999996</v>
      </c>
      <c r="AJ96">
        <v>15.929</v>
      </c>
      <c r="AK96">
        <v>17.491</v>
      </c>
      <c r="AL96">
        <v>3705.6080000000002</v>
      </c>
      <c r="AM96">
        <v>99.3</v>
      </c>
      <c r="AN96">
        <v>3705.6080000000002</v>
      </c>
      <c r="AO96">
        <v>304.916</v>
      </c>
      <c r="AP96">
        <v>99.2</v>
      </c>
      <c r="AQ96" t="s">
        <v>27</v>
      </c>
      <c r="AR96" t="s">
        <v>7</v>
      </c>
      <c r="AS96">
        <v>5.91</v>
      </c>
      <c r="AT96">
        <v>5.8949999999999996</v>
      </c>
      <c r="AU96">
        <v>6.02</v>
      </c>
      <c r="AV96">
        <v>17.491</v>
      </c>
      <c r="AW96">
        <v>18.18</v>
      </c>
      <c r="AX96">
        <v>27.274999999999999</v>
      </c>
      <c r="AY96">
        <v>0.7</v>
      </c>
      <c r="AZ96">
        <v>27.274999999999999</v>
      </c>
      <c r="BA96">
        <v>2.548</v>
      </c>
      <c r="BB96">
        <v>0.8</v>
      </c>
      <c r="BC96" t="s">
        <v>27</v>
      </c>
      <c r="BD96" t="s">
        <v>95</v>
      </c>
      <c r="BE96">
        <v>8.8230000000000004</v>
      </c>
      <c r="BF96">
        <v>8.7970000000000006</v>
      </c>
      <c r="BG96">
        <v>8.9049999999999994</v>
      </c>
      <c r="BH96">
        <v>16.742000000000001</v>
      </c>
      <c r="BI96">
        <v>17.006</v>
      </c>
      <c r="BJ96">
        <v>23.49</v>
      </c>
      <c r="BK96">
        <v>11.7</v>
      </c>
      <c r="BL96">
        <v>23.49</v>
      </c>
      <c r="BM96">
        <v>2.5449999999999999</v>
      </c>
      <c r="BN96">
        <v>11.9</v>
      </c>
      <c r="BO96" t="s">
        <v>27</v>
      </c>
      <c r="BP96" t="s">
        <v>9</v>
      </c>
      <c r="BQ96">
        <v>11.9</v>
      </c>
      <c r="BR96" t="s">
        <v>27</v>
      </c>
      <c r="BS96" t="s">
        <v>9</v>
      </c>
    </row>
    <row r="97" spans="16:71" x14ac:dyDescent="0.2">
      <c r="P97" t="s">
        <v>322</v>
      </c>
      <c r="Q97" t="s">
        <v>23</v>
      </c>
      <c r="R97" t="s">
        <v>321</v>
      </c>
      <c r="S97" t="s">
        <v>287</v>
      </c>
      <c r="T97">
        <v>0</v>
      </c>
      <c r="U97">
        <v>4.4470000000000001</v>
      </c>
      <c r="V97">
        <v>4.4269999999999996</v>
      </c>
      <c r="W97">
        <v>4.6319999999999997</v>
      </c>
      <c r="X97">
        <v>16.032</v>
      </c>
      <c r="Y97">
        <v>16.824999999999999</v>
      </c>
      <c r="Z97">
        <v>8933.0380000000005</v>
      </c>
      <c r="AA97">
        <v>221.8</v>
      </c>
      <c r="AB97">
        <v>8933.0380000000005</v>
      </c>
      <c r="AC97" t="s">
        <v>25</v>
      </c>
      <c r="AD97" t="s">
        <v>25</v>
      </c>
      <c r="AE97" t="s">
        <v>26</v>
      </c>
      <c r="AF97" t="s">
        <v>6</v>
      </c>
      <c r="AG97">
        <v>5.6449999999999996</v>
      </c>
      <c r="AH97">
        <v>5.6050000000000004</v>
      </c>
      <c r="AI97">
        <v>5.875</v>
      </c>
      <c r="AJ97">
        <v>15.891</v>
      </c>
      <c r="AK97">
        <v>17.347000000000001</v>
      </c>
      <c r="AL97">
        <v>3935.7060000000001</v>
      </c>
      <c r="AM97">
        <v>97.7</v>
      </c>
      <c r="AN97">
        <v>3935.7060000000001</v>
      </c>
      <c r="AO97">
        <v>299.83</v>
      </c>
      <c r="AP97">
        <v>97.4</v>
      </c>
      <c r="AQ97" t="s">
        <v>27</v>
      </c>
      <c r="AR97" t="s">
        <v>7</v>
      </c>
      <c r="AS97">
        <v>5.89</v>
      </c>
      <c r="AT97">
        <v>5.875</v>
      </c>
      <c r="AU97">
        <v>6.0430000000000001</v>
      </c>
      <c r="AV97">
        <v>17.347000000000001</v>
      </c>
      <c r="AW97">
        <v>18.254999999999999</v>
      </c>
      <c r="AX97">
        <v>92.215999999999994</v>
      </c>
      <c r="AY97">
        <v>2.2999999999999998</v>
      </c>
      <c r="AZ97">
        <v>92.215999999999994</v>
      </c>
      <c r="BA97">
        <v>7.9770000000000003</v>
      </c>
      <c r="BB97">
        <v>2.6</v>
      </c>
      <c r="BC97" t="s">
        <v>27</v>
      </c>
      <c r="BD97" t="s">
        <v>95</v>
      </c>
      <c r="BE97">
        <v>8.8219999999999992</v>
      </c>
      <c r="BF97">
        <v>8.7949999999999999</v>
      </c>
      <c r="BG97">
        <v>8.9149999999999991</v>
      </c>
      <c r="BH97">
        <v>17.004000000000001</v>
      </c>
      <c r="BI97">
        <v>17.358000000000001</v>
      </c>
      <c r="BJ97">
        <v>40.643000000000001</v>
      </c>
      <c r="BK97">
        <v>15.1</v>
      </c>
      <c r="BL97">
        <v>40.643000000000001</v>
      </c>
      <c r="BM97">
        <v>4.5170000000000003</v>
      </c>
      <c r="BN97">
        <v>15.3</v>
      </c>
      <c r="BO97" t="s">
        <v>27</v>
      </c>
      <c r="BP97" t="s">
        <v>9</v>
      </c>
      <c r="BQ97">
        <v>15.3</v>
      </c>
      <c r="BR97" t="s">
        <v>27</v>
      </c>
      <c r="BS97" t="s">
        <v>9</v>
      </c>
    </row>
    <row r="98" spans="16:71" x14ac:dyDescent="0.2">
      <c r="P98" t="s">
        <v>323</v>
      </c>
      <c r="Q98" t="s">
        <v>23</v>
      </c>
      <c r="R98" t="s">
        <v>321</v>
      </c>
      <c r="S98" t="s">
        <v>287</v>
      </c>
      <c r="T98">
        <v>0</v>
      </c>
      <c r="U98">
        <v>4.4480000000000004</v>
      </c>
      <c r="V98">
        <v>4.4279999999999999</v>
      </c>
      <c r="W98">
        <v>4.633</v>
      </c>
      <c r="X98">
        <v>16.088999999999999</v>
      </c>
      <c r="Y98">
        <v>16.887</v>
      </c>
      <c r="Z98">
        <v>8642.5669999999991</v>
      </c>
      <c r="AA98">
        <v>218.2</v>
      </c>
      <c r="AB98">
        <v>8642.5669999999991</v>
      </c>
      <c r="AC98" t="s">
        <v>25</v>
      </c>
      <c r="AD98" t="s">
        <v>25</v>
      </c>
      <c r="AE98" t="s">
        <v>26</v>
      </c>
      <c r="AF98" t="s">
        <v>6</v>
      </c>
      <c r="AG98">
        <v>5.6479999999999997</v>
      </c>
      <c r="AH98">
        <v>5.6079999999999997</v>
      </c>
      <c r="AI98">
        <v>5.8650000000000002</v>
      </c>
      <c r="AJ98">
        <v>16.035</v>
      </c>
      <c r="AK98">
        <v>17.623000000000001</v>
      </c>
      <c r="AL98">
        <v>3767.56</v>
      </c>
      <c r="AM98">
        <v>95.1</v>
      </c>
      <c r="AN98">
        <v>3767.56</v>
      </c>
      <c r="AO98">
        <v>296.66699999999997</v>
      </c>
      <c r="AP98">
        <v>94.5</v>
      </c>
      <c r="AQ98" t="s">
        <v>27</v>
      </c>
      <c r="AR98" t="s">
        <v>7</v>
      </c>
      <c r="AS98">
        <v>5.88</v>
      </c>
      <c r="AT98">
        <v>5.8650000000000002</v>
      </c>
      <c r="AU98">
        <v>6.048</v>
      </c>
      <c r="AV98">
        <v>17.623000000000001</v>
      </c>
      <c r="AW98">
        <v>18.757000000000001</v>
      </c>
      <c r="AX98">
        <v>194.06200000000001</v>
      </c>
      <c r="AY98">
        <v>4.9000000000000004</v>
      </c>
      <c r="AZ98">
        <v>194.06200000000001</v>
      </c>
      <c r="BA98">
        <v>17.352</v>
      </c>
      <c r="BB98">
        <v>5.5</v>
      </c>
      <c r="BC98" t="s">
        <v>27</v>
      </c>
      <c r="BD98" t="s">
        <v>95</v>
      </c>
      <c r="BE98">
        <v>8.82</v>
      </c>
      <c r="BF98">
        <v>8.7929999999999993</v>
      </c>
      <c r="BG98">
        <v>8.9580000000000002</v>
      </c>
      <c r="BH98">
        <v>16.658999999999999</v>
      </c>
      <c r="BI98">
        <v>16.920000000000002</v>
      </c>
      <c r="BJ98">
        <v>57.613</v>
      </c>
      <c r="BK98">
        <v>22.1</v>
      </c>
      <c r="BL98">
        <v>57.613</v>
      </c>
      <c r="BM98">
        <v>6.2919999999999998</v>
      </c>
      <c r="BN98">
        <v>22.3</v>
      </c>
      <c r="BO98" t="s">
        <v>27</v>
      </c>
      <c r="BP98" t="s">
        <v>9</v>
      </c>
      <c r="BQ98">
        <v>22.3</v>
      </c>
      <c r="BR98" t="s">
        <v>27</v>
      </c>
      <c r="BS98" t="s">
        <v>9</v>
      </c>
    </row>
    <row r="99" spans="16:71" x14ac:dyDescent="0.2">
      <c r="P99" t="s">
        <v>324</v>
      </c>
      <c r="Q99" t="s">
        <v>23</v>
      </c>
      <c r="R99" t="s">
        <v>321</v>
      </c>
      <c r="S99" t="s">
        <v>287</v>
      </c>
      <c r="T99">
        <v>0</v>
      </c>
      <c r="U99">
        <v>4.4480000000000004</v>
      </c>
      <c r="V99">
        <v>4.4279999999999999</v>
      </c>
      <c r="W99">
        <v>4.6319999999999997</v>
      </c>
      <c r="X99">
        <v>15.968</v>
      </c>
      <c r="Y99">
        <v>16.768000000000001</v>
      </c>
      <c r="Z99">
        <v>8404.6180000000004</v>
      </c>
      <c r="AA99">
        <v>207</v>
      </c>
      <c r="AB99">
        <v>8404.6180000000004</v>
      </c>
      <c r="AC99" t="s">
        <v>25</v>
      </c>
      <c r="AD99" t="s">
        <v>25</v>
      </c>
      <c r="AE99" t="s">
        <v>26</v>
      </c>
      <c r="AF99" t="s">
        <v>6</v>
      </c>
      <c r="AG99">
        <v>5.6449999999999996</v>
      </c>
      <c r="AH99">
        <v>5.6079999999999997</v>
      </c>
      <c r="AI99">
        <v>5.8620000000000001</v>
      </c>
      <c r="AJ99">
        <v>15.925000000000001</v>
      </c>
      <c r="AK99">
        <v>17.533999999999999</v>
      </c>
      <c r="AL99">
        <v>3813.471</v>
      </c>
      <c r="AM99">
        <v>93.9</v>
      </c>
      <c r="AN99">
        <v>3813.471</v>
      </c>
      <c r="AO99">
        <v>308.78399999999999</v>
      </c>
      <c r="AP99">
        <v>93.2</v>
      </c>
      <c r="AQ99" t="s">
        <v>27</v>
      </c>
      <c r="AR99" t="s">
        <v>7</v>
      </c>
      <c r="AS99">
        <v>5.8769999999999998</v>
      </c>
      <c r="AT99">
        <v>5.8620000000000001</v>
      </c>
      <c r="AU99">
        <v>6.05</v>
      </c>
      <c r="AV99">
        <v>17.533999999999999</v>
      </c>
      <c r="AW99">
        <v>18.73</v>
      </c>
      <c r="AX99">
        <v>246.31800000000001</v>
      </c>
      <c r="AY99">
        <v>6.1</v>
      </c>
      <c r="AZ99">
        <v>246.31800000000001</v>
      </c>
      <c r="BA99">
        <v>22.648</v>
      </c>
      <c r="BB99">
        <v>6.8</v>
      </c>
      <c r="BC99" t="s">
        <v>27</v>
      </c>
      <c r="BD99" t="s">
        <v>95</v>
      </c>
      <c r="BE99">
        <v>8.8219999999999992</v>
      </c>
      <c r="BF99">
        <v>8.7929999999999993</v>
      </c>
      <c r="BG99">
        <v>8.92</v>
      </c>
      <c r="BH99">
        <v>17.039000000000001</v>
      </c>
      <c r="BI99">
        <v>17.428999999999998</v>
      </c>
      <c r="BJ99">
        <v>54.774999999999999</v>
      </c>
      <c r="BK99">
        <v>24.5</v>
      </c>
      <c r="BL99">
        <v>54.774999999999999</v>
      </c>
      <c r="BM99">
        <v>6.2919999999999998</v>
      </c>
      <c r="BN99">
        <v>24.7</v>
      </c>
      <c r="BO99" t="s">
        <v>27</v>
      </c>
      <c r="BP99" t="s">
        <v>9</v>
      </c>
      <c r="BQ99">
        <v>24.7</v>
      </c>
      <c r="BR99" t="s">
        <v>27</v>
      </c>
      <c r="BS99" t="s">
        <v>9</v>
      </c>
    </row>
    <row r="100" spans="16:71" x14ac:dyDescent="0.2">
      <c r="P100" t="s">
        <v>325</v>
      </c>
      <c r="Q100" t="s">
        <v>23</v>
      </c>
      <c r="R100" t="s">
        <v>321</v>
      </c>
      <c r="S100" t="s">
        <v>287</v>
      </c>
      <c r="T100">
        <v>0</v>
      </c>
      <c r="U100">
        <v>4.45</v>
      </c>
      <c r="V100">
        <v>4.4279999999999999</v>
      </c>
      <c r="W100">
        <v>4.633</v>
      </c>
      <c r="X100">
        <v>15.972</v>
      </c>
      <c r="Y100">
        <v>16.765999999999998</v>
      </c>
      <c r="Z100">
        <v>8354.2279999999992</v>
      </c>
      <c r="AA100">
        <v>204.7</v>
      </c>
      <c r="AB100">
        <v>8354.2279999999992</v>
      </c>
      <c r="AC100" t="s">
        <v>25</v>
      </c>
      <c r="AD100" t="s">
        <v>25</v>
      </c>
      <c r="AE100" t="s">
        <v>26</v>
      </c>
      <c r="AF100" t="s">
        <v>6</v>
      </c>
      <c r="AG100">
        <v>5.6470000000000002</v>
      </c>
      <c r="AH100">
        <v>5.6079999999999997</v>
      </c>
      <c r="AI100">
        <v>5.8570000000000002</v>
      </c>
      <c r="AJ100">
        <v>15.914</v>
      </c>
      <c r="AK100">
        <v>17.584</v>
      </c>
      <c r="AL100">
        <v>3752.413</v>
      </c>
      <c r="AM100">
        <v>91.9</v>
      </c>
      <c r="AN100">
        <v>3752.413</v>
      </c>
      <c r="AO100">
        <v>305.67200000000003</v>
      </c>
      <c r="AP100">
        <v>90.9</v>
      </c>
      <c r="AQ100" t="s">
        <v>27</v>
      </c>
      <c r="AR100" t="s">
        <v>7</v>
      </c>
      <c r="AS100">
        <v>5.8730000000000002</v>
      </c>
      <c r="AT100">
        <v>5.8570000000000002</v>
      </c>
      <c r="AU100">
        <v>6.0549999999999997</v>
      </c>
      <c r="AV100">
        <v>17.584</v>
      </c>
      <c r="AW100">
        <v>18.917000000000002</v>
      </c>
      <c r="AX100">
        <v>329.41300000000001</v>
      </c>
      <c r="AY100">
        <v>8.1</v>
      </c>
      <c r="AZ100">
        <v>329.41300000000001</v>
      </c>
      <c r="BA100">
        <v>30.471</v>
      </c>
      <c r="BB100">
        <v>9.1</v>
      </c>
      <c r="BC100" t="s">
        <v>27</v>
      </c>
      <c r="BD100" t="s">
        <v>95</v>
      </c>
      <c r="BE100">
        <v>8.82</v>
      </c>
      <c r="BF100">
        <v>8.7919999999999998</v>
      </c>
      <c r="BG100">
        <v>8.9619999999999997</v>
      </c>
      <c r="BH100">
        <v>16.794</v>
      </c>
      <c r="BI100">
        <v>17.119</v>
      </c>
      <c r="BJ100">
        <v>63.107999999999997</v>
      </c>
      <c r="BK100">
        <v>25.7</v>
      </c>
      <c r="BL100">
        <v>63.107999999999997</v>
      </c>
      <c r="BM100">
        <v>6.98</v>
      </c>
      <c r="BN100">
        <v>25.9</v>
      </c>
      <c r="BO100" t="s">
        <v>27</v>
      </c>
      <c r="BP100" t="s">
        <v>9</v>
      </c>
      <c r="BQ100">
        <v>25.9</v>
      </c>
      <c r="BR100" t="s">
        <v>27</v>
      </c>
      <c r="BS100" t="s">
        <v>9</v>
      </c>
    </row>
    <row r="101" spans="16:71" x14ac:dyDescent="0.2">
      <c r="P101" t="s">
        <v>326</v>
      </c>
      <c r="Q101" t="s">
        <v>23</v>
      </c>
      <c r="R101" t="s">
        <v>321</v>
      </c>
      <c r="S101" t="s">
        <v>287</v>
      </c>
      <c r="T101">
        <v>0</v>
      </c>
      <c r="U101">
        <v>4.4470000000000001</v>
      </c>
      <c r="V101">
        <v>4.4269999999999996</v>
      </c>
      <c r="W101">
        <v>4.6319999999999997</v>
      </c>
      <c r="X101">
        <v>15.968</v>
      </c>
      <c r="Y101">
        <v>16.753</v>
      </c>
      <c r="Z101">
        <v>8722.3809999999994</v>
      </c>
      <c r="AA101">
        <v>181.5</v>
      </c>
      <c r="AB101">
        <v>8722.3809999999994</v>
      </c>
      <c r="AC101" t="s">
        <v>25</v>
      </c>
      <c r="AD101" t="s">
        <v>25</v>
      </c>
      <c r="AE101" t="s">
        <v>26</v>
      </c>
      <c r="AF101" t="s">
        <v>6</v>
      </c>
      <c r="AG101">
        <v>5.6379999999999999</v>
      </c>
      <c r="AH101">
        <v>5.6</v>
      </c>
      <c r="AI101">
        <v>5.8529999999999998</v>
      </c>
      <c r="AJ101">
        <v>15.936999999999999</v>
      </c>
      <c r="AK101">
        <v>17.675000000000001</v>
      </c>
      <c r="AL101">
        <v>4404.5169999999998</v>
      </c>
      <c r="AM101">
        <v>91.6</v>
      </c>
      <c r="AN101">
        <v>4404.5169999999998</v>
      </c>
      <c r="AO101">
        <v>343.649</v>
      </c>
      <c r="AP101">
        <v>90.6</v>
      </c>
      <c r="AQ101" t="s">
        <v>27</v>
      </c>
      <c r="AR101" t="s">
        <v>7</v>
      </c>
      <c r="AS101">
        <v>5.8680000000000003</v>
      </c>
      <c r="AT101">
        <v>5.8529999999999998</v>
      </c>
      <c r="AU101">
        <v>6.0549999999999997</v>
      </c>
      <c r="AV101">
        <v>17.675000000000001</v>
      </c>
      <c r="AW101">
        <v>19.058</v>
      </c>
      <c r="AX101">
        <v>402.34800000000001</v>
      </c>
      <c r="AY101">
        <v>8.4</v>
      </c>
      <c r="AZ101">
        <v>402.34800000000001</v>
      </c>
      <c r="BA101">
        <v>35.646000000000001</v>
      </c>
      <c r="BB101">
        <v>9.4</v>
      </c>
      <c r="BC101" t="s">
        <v>27</v>
      </c>
      <c r="BD101" t="s">
        <v>95</v>
      </c>
      <c r="BE101">
        <v>8.82</v>
      </c>
      <c r="BF101">
        <v>8.7919999999999998</v>
      </c>
      <c r="BG101">
        <v>8.9649999999999999</v>
      </c>
      <c r="BH101">
        <v>16.690000000000001</v>
      </c>
      <c r="BI101">
        <v>17.030999999999999</v>
      </c>
      <c r="BJ101">
        <v>61.146000000000001</v>
      </c>
      <c r="BK101">
        <v>26.5</v>
      </c>
      <c r="BL101">
        <v>61.146000000000001</v>
      </c>
      <c r="BM101">
        <v>7.0170000000000003</v>
      </c>
      <c r="BN101">
        <v>26.7</v>
      </c>
      <c r="BO101" t="s">
        <v>27</v>
      </c>
      <c r="BP101" t="s">
        <v>9</v>
      </c>
      <c r="BQ101">
        <v>26.7</v>
      </c>
      <c r="BR101" t="s">
        <v>27</v>
      </c>
      <c r="BS101" t="s">
        <v>9</v>
      </c>
    </row>
    <row r="102" spans="16:71" x14ac:dyDescent="0.2">
      <c r="P102" t="s">
        <v>327</v>
      </c>
      <c r="Q102" t="s">
        <v>23</v>
      </c>
      <c r="R102" t="s">
        <v>321</v>
      </c>
      <c r="S102" t="s">
        <v>287</v>
      </c>
      <c r="T102">
        <v>0</v>
      </c>
      <c r="U102">
        <v>4.45</v>
      </c>
      <c r="V102">
        <v>4.43</v>
      </c>
      <c r="W102">
        <v>4.633</v>
      </c>
      <c r="X102">
        <v>15.919</v>
      </c>
      <c r="Y102">
        <v>16.655999999999999</v>
      </c>
      <c r="Z102">
        <v>8159.3969999999999</v>
      </c>
      <c r="AA102">
        <v>195.5</v>
      </c>
      <c r="AB102">
        <v>8159.3969999999999</v>
      </c>
      <c r="AC102" t="s">
        <v>25</v>
      </c>
      <c r="AD102" t="s">
        <v>25</v>
      </c>
      <c r="AE102" t="s">
        <v>26</v>
      </c>
      <c r="AF102" t="s">
        <v>6</v>
      </c>
      <c r="AG102">
        <v>5.6479999999999997</v>
      </c>
      <c r="AH102">
        <v>5.61</v>
      </c>
      <c r="AI102">
        <v>5.8529999999999998</v>
      </c>
      <c r="AJ102">
        <v>15.894</v>
      </c>
      <c r="AK102">
        <v>17.561</v>
      </c>
      <c r="AL102">
        <v>3764.8409999999999</v>
      </c>
      <c r="AM102">
        <v>90.2</v>
      </c>
      <c r="AN102">
        <v>3764.8409999999999</v>
      </c>
      <c r="AO102">
        <v>314.00799999999998</v>
      </c>
      <c r="AP102">
        <v>89</v>
      </c>
      <c r="AQ102" t="s">
        <v>27</v>
      </c>
      <c r="AR102" t="s">
        <v>7</v>
      </c>
      <c r="AS102">
        <v>5.87</v>
      </c>
      <c r="AT102">
        <v>5.8529999999999998</v>
      </c>
      <c r="AU102">
        <v>6.0579999999999998</v>
      </c>
      <c r="AV102">
        <v>17.561</v>
      </c>
      <c r="AW102">
        <v>18.965</v>
      </c>
      <c r="AX102">
        <v>409.70100000000002</v>
      </c>
      <c r="AY102">
        <v>9.8000000000000007</v>
      </c>
      <c r="AZ102">
        <v>409.70100000000002</v>
      </c>
      <c r="BA102">
        <v>38.802</v>
      </c>
      <c r="BB102">
        <v>11</v>
      </c>
      <c r="BC102" t="s">
        <v>27</v>
      </c>
      <c r="BD102" t="s">
        <v>95</v>
      </c>
      <c r="BE102">
        <v>8.8219999999999992</v>
      </c>
      <c r="BF102">
        <v>8.7929999999999993</v>
      </c>
      <c r="BG102">
        <v>8.9179999999999993</v>
      </c>
      <c r="BH102">
        <v>17.071999999999999</v>
      </c>
      <c r="BI102">
        <v>17.529</v>
      </c>
      <c r="BJ102">
        <v>58.84</v>
      </c>
      <c r="BK102">
        <v>24.4</v>
      </c>
      <c r="BL102">
        <v>58.84</v>
      </c>
      <c r="BM102">
        <v>6.8780000000000001</v>
      </c>
      <c r="BN102">
        <v>24.7</v>
      </c>
      <c r="BO102" t="s">
        <v>27</v>
      </c>
      <c r="BP102" t="s">
        <v>9</v>
      </c>
      <c r="BQ102">
        <v>24.7</v>
      </c>
      <c r="BR102" t="s">
        <v>27</v>
      </c>
      <c r="BS102" t="s">
        <v>9</v>
      </c>
    </row>
    <row r="103" spans="16:71" x14ac:dyDescent="0.2">
      <c r="P103" t="s">
        <v>328</v>
      </c>
      <c r="Q103" t="s">
        <v>23</v>
      </c>
      <c r="R103" t="s">
        <v>329</v>
      </c>
      <c r="S103" t="s">
        <v>287</v>
      </c>
      <c r="T103">
        <v>0</v>
      </c>
      <c r="U103">
        <v>4.45</v>
      </c>
      <c r="V103">
        <v>4.43</v>
      </c>
      <c r="W103">
        <v>4.633</v>
      </c>
      <c r="X103">
        <v>15.863</v>
      </c>
      <c r="Y103">
        <v>16.666</v>
      </c>
      <c r="Z103">
        <v>8353.143</v>
      </c>
      <c r="AA103">
        <v>218.8</v>
      </c>
      <c r="AB103">
        <v>8353.143</v>
      </c>
      <c r="AC103" t="s">
        <v>25</v>
      </c>
      <c r="AD103" t="s">
        <v>25</v>
      </c>
      <c r="AE103" t="s">
        <v>26</v>
      </c>
      <c r="AF103" t="s">
        <v>6</v>
      </c>
      <c r="AG103">
        <v>5.6479999999999997</v>
      </c>
      <c r="AH103">
        <v>5.6079999999999997</v>
      </c>
      <c r="AI103">
        <v>5.8979999999999997</v>
      </c>
      <c r="AJ103">
        <v>15.994999999999999</v>
      </c>
      <c r="AK103">
        <v>17.489000000000001</v>
      </c>
      <c r="AL103">
        <v>3791.1439999999998</v>
      </c>
      <c r="AM103">
        <v>99.3</v>
      </c>
      <c r="AN103">
        <v>3791.1439999999998</v>
      </c>
      <c r="AO103">
        <v>308.86799999999999</v>
      </c>
      <c r="AP103">
        <v>99.2</v>
      </c>
      <c r="AQ103" t="s">
        <v>27</v>
      </c>
      <c r="AR103" t="s">
        <v>7</v>
      </c>
      <c r="AS103">
        <v>5.9119999999999999</v>
      </c>
      <c r="AT103">
        <v>5.8979999999999997</v>
      </c>
      <c r="AU103">
        <v>6.03</v>
      </c>
      <c r="AV103">
        <v>17.489000000000001</v>
      </c>
      <c r="AW103">
        <v>18.167999999999999</v>
      </c>
      <c r="AX103">
        <v>25.863</v>
      </c>
      <c r="AY103">
        <v>0.7</v>
      </c>
      <c r="AZ103">
        <v>25.863</v>
      </c>
      <c r="BA103">
        <v>2.3929999999999998</v>
      </c>
      <c r="BB103">
        <v>0.8</v>
      </c>
      <c r="BC103" t="s">
        <v>27</v>
      </c>
      <c r="BD103" t="s">
        <v>95</v>
      </c>
      <c r="BE103">
        <v>8.82</v>
      </c>
      <c r="BF103">
        <v>8.7919999999999998</v>
      </c>
      <c r="BG103">
        <v>8.9629999999999992</v>
      </c>
      <c r="BH103">
        <v>16.78</v>
      </c>
      <c r="BI103">
        <v>17.123999999999999</v>
      </c>
      <c r="BJ103">
        <v>58.427999999999997</v>
      </c>
      <c r="BK103">
        <v>12.7</v>
      </c>
      <c r="BL103">
        <v>58.427999999999997</v>
      </c>
      <c r="BM103">
        <v>6.4690000000000003</v>
      </c>
      <c r="BN103">
        <v>12.9</v>
      </c>
      <c r="BO103" t="s">
        <v>27</v>
      </c>
      <c r="BP103" t="s">
        <v>9</v>
      </c>
      <c r="BQ103">
        <v>12.9</v>
      </c>
      <c r="BR103" t="s">
        <v>27</v>
      </c>
      <c r="BS103" t="s">
        <v>9</v>
      </c>
    </row>
    <row r="104" spans="16:71" x14ac:dyDescent="0.2">
      <c r="P104" t="s">
        <v>330</v>
      </c>
      <c r="Q104" t="s">
        <v>23</v>
      </c>
      <c r="R104" t="s">
        <v>329</v>
      </c>
      <c r="S104" t="s">
        <v>287</v>
      </c>
      <c r="T104">
        <v>0</v>
      </c>
      <c r="U104">
        <v>4.4470000000000001</v>
      </c>
      <c r="V104">
        <v>4.4279999999999999</v>
      </c>
      <c r="W104">
        <v>4.6319999999999997</v>
      </c>
      <c r="X104">
        <v>15.986000000000001</v>
      </c>
      <c r="Y104">
        <v>16.788</v>
      </c>
      <c r="Z104">
        <v>8670.7430000000004</v>
      </c>
      <c r="AA104">
        <v>215</v>
      </c>
      <c r="AB104">
        <v>8670.7430000000004</v>
      </c>
      <c r="AC104" t="s">
        <v>25</v>
      </c>
      <c r="AD104" t="s">
        <v>25</v>
      </c>
      <c r="AE104" t="s">
        <v>26</v>
      </c>
      <c r="AF104" t="s">
        <v>6</v>
      </c>
      <c r="AG104">
        <v>5.6449999999999996</v>
      </c>
      <c r="AH104">
        <v>5.6070000000000002</v>
      </c>
      <c r="AI104">
        <v>5.8769999999999998</v>
      </c>
      <c r="AJ104">
        <v>16.123000000000001</v>
      </c>
      <c r="AK104">
        <v>17.809999999999999</v>
      </c>
      <c r="AL104">
        <v>3936.94</v>
      </c>
      <c r="AM104">
        <v>97.6</v>
      </c>
      <c r="AN104">
        <v>3936.94</v>
      </c>
      <c r="AO104">
        <v>308.99700000000001</v>
      </c>
      <c r="AP104">
        <v>97.3</v>
      </c>
      <c r="AQ104" t="s">
        <v>27</v>
      </c>
      <c r="AR104" t="s">
        <v>7</v>
      </c>
      <c r="AS104">
        <v>5.89</v>
      </c>
      <c r="AT104">
        <v>5.8769999999999998</v>
      </c>
      <c r="AU104">
        <v>6.032</v>
      </c>
      <c r="AV104">
        <v>17.809999999999999</v>
      </c>
      <c r="AW104">
        <v>18.777999999999999</v>
      </c>
      <c r="AX104">
        <v>96.373999999999995</v>
      </c>
      <c r="AY104">
        <v>2.4</v>
      </c>
      <c r="AZ104">
        <v>96.373999999999995</v>
      </c>
      <c r="BA104">
        <v>8.5890000000000004</v>
      </c>
      <c r="BB104">
        <v>2.7</v>
      </c>
      <c r="BC104" t="s">
        <v>27</v>
      </c>
      <c r="BD104" t="s">
        <v>95</v>
      </c>
      <c r="BE104">
        <v>8.8219999999999992</v>
      </c>
      <c r="BF104">
        <v>8.7929999999999993</v>
      </c>
      <c r="BG104">
        <v>8.91</v>
      </c>
      <c r="BH104">
        <v>16.968</v>
      </c>
      <c r="BI104">
        <v>17.273</v>
      </c>
      <c r="BJ104">
        <v>32.200000000000003</v>
      </c>
      <c r="BK104">
        <v>14.4</v>
      </c>
      <c r="BL104">
        <v>32.200000000000003</v>
      </c>
      <c r="BM104">
        <v>3.8319999999999999</v>
      </c>
      <c r="BN104">
        <v>14.6</v>
      </c>
      <c r="BO104" t="s">
        <v>27</v>
      </c>
      <c r="BP104" t="s">
        <v>9</v>
      </c>
    </row>
    <row r="105" spans="16:71" x14ac:dyDescent="0.2">
      <c r="P105" t="s">
        <v>331</v>
      </c>
      <c r="Q105" t="s">
        <v>23</v>
      </c>
      <c r="R105" t="s">
        <v>329</v>
      </c>
      <c r="S105" t="s">
        <v>287</v>
      </c>
      <c r="T105">
        <v>0</v>
      </c>
      <c r="U105">
        <v>4.452</v>
      </c>
      <c r="V105">
        <v>4.43</v>
      </c>
      <c r="W105">
        <v>4.633</v>
      </c>
      <c r="X105">
        <v>16.123000000000001</v>
      </c>
      <c r="Y105">
        <v>16.905999999999999</v>
      </c>
      <c r="Z105">
        <v>8291.5769999999993</v>
      </c>
      <c r="AA105">
        <v>217.6</v>
      </c>
      <c r="AB105">
        <v>8291.5769999999993</v>
      </c>
      <c r="AC105" t="s">
        <v>25</v>
      </c>
      <c r="AD105" t="s">
        <v>25</v>
      </c>
      <c r="AE105" t="s">
        <v>26</v>
      </c>
      <c r="AF105" t="s">
        <v>6</v>
      </c>
      <c r="AG105">
        <v>5.6479999999999997</v>
      </c>
      <c r="AH105">
        <v>5.61</v>
      </c>
      <c r="AI105">
        <v>5.867</v>
      </c>
      <c r="AJ105">
        <v>16.201000000000001</v>
      </c>
      <c r="AK105">
        <v>17.62</v>
      </c>
      <c r="AL105">
        <v>3620.1350000000002</v>
      </c>
      <c r="AM105">
        <v>95</v>
      </c>
      <c r="AN105">
        <v>3620.1350000000002</v>
      </c>
      <c r="AO105">
        <v>297.125</v>
      </c>
      <c r="AP105">
        <v>94.4</v>
      </c>
      <c r="AQ105" t="s">
        <v>27</v>
      </c>
      <c r="AR105" t="s">
        <v>7</v>
      </c>
      <c r="AS105">
        <v>5.8819999999999997</v>
      </c>
      <c r="AT105">
        <v>5.867</v>
      </c>
      <c r="AU105">
        <v>6.0570000000000004</v>
      </c>
      <c r="AV105">
        <v>17.62</v>
      </c>
      <c r="AW105">
        <v>18.670999999999999</v>
      </c>
      <c r="AX105">
        <v>190.75399999999999</v>
      </c>
      <c r="AY105">
        <v>5</v>
      </c>
      <c r="AZ105">
        <v>190.75399999999999</v>
      </c>
      <c r="BA105">
        <v>17.777999999999999</v>
      </c>
      <c r="BB105">
        <v>5.6</v>
      </c>
      <c r="BC105" t="s">
        <v>27</v>
      </c>
      <c r="BD105" t="s">
        <v>95</v>
      </c>
      <c r="BE105">
        <v>8.82</v>
      </c>
      <c r="BF105">
        <v>8.7929999999999993</v>
      </c>
      <c r="BG105">
        <v>8.9169999999999998</v>
      </c>
      <c r="BH105">
        <v>17.206</v>
      </c>
      <c r="BI105">
        <v>17.548999999999999</v>
      </c>
      <c r="BJ105">
        <v>47.545000000000002</v>
      </c>
      <c r="BK105">
        <v>18.5</v>
      </c>
      <c r="BL105">
        <v>47.545000000000002</v>
      </c>
      <c r="BM105">
        <v>5.4039999999999999</v>
      </c>
      <c r="BN105">
        <v>18.7</v>
      </c>
      <c r="BO105" t="s">
        <v>27</v>
      </c>
      <c r="BP105" t="s">
        <v>9</v>
      </c>
    </row>
    <row r="106" spans="16:71" x14ac:dyDescent="0.2">
      <c r="P106" t="s">
        <v>332</v>
      </c>
      <c r="Q106" t="s">
        <v>23</v>
      </c>
      <c r="R106" t="s">
        <v>329</v>
      </c>
      <c r="S106" t="s">
        <v>287</v>
      </c>
      <c r="T106">
        <v>0</v>
      </c>
      <c r="U106">
        <v>4.45</v>
      </c>
      <c r="V106">
        <v>4.43</v>
      </c>
      <c r="W106">
        <v>4.633</v>
      </c>
      <c r="X106">
        <v>16.233000000000001</v>
      </c>
      <c r="Y106">
        <v>16.994</v>
      </c>
      <c r="Z106">
        <v>8223.3209999999999</v>
      </c>
      <c r="AA106">
        <v>205.5</v>
      </c>
      <c r="AB106">
        <v>8223.3209999999999</v>
      </c>
      <c r="AC106" t="s">
        <v>25</v>
      </c>
      <c r="AD106" t="s">
        <v>25</v>
      </c>
      <c r="AE106" t="s">
        <v>26</v>
      </c>
      <c r="AF106" t="s">
        <v>6</v>
      </c>
      <c r="AG106">
        <v>5.6479999999999997</v>
      </c>
      <c r="AH106">
        <v>5.6050000000000004</v>
      </c>
      <c r="AI106">
        <v>5.86</v>
      </c>
      <c r="AJ106">
        <v>16.097999999999999</v>
      </c>
      <c r="AK106">
        <v>17.675999999999998</v>
      </c>
      <c r="AL106">
        <v>3734.922</v>
      </c>
      <c r="AM106">
        <v>93.3</v>
      </c>
      <c r="AN106">
        <v>3734.922</v>
      </c>
      <c r="AO106">
        <v>309.09100000000001</v>
      </c>
      <c r="AP106">
        <v>92.5</v>
      </c>
      <c r="AQ106" t="s">
        <v>27</v>
      </c>
      <c r="AR106" t="s">
        <v>7</v>
      </c>
      <c r="AS106">
        <v>5.875</v>
      </c>
      <c r="AT106">
        <v>5.86</v>
      </c>
      <c r="AU106">
        <v>6.0519999999999996</v>
      </c>
      <c r="AV106">
        <v>17.675999999999998</v>
      </c>
      <c r="AW106">
        <v>18.861000000000001</v>
      </c>
      <c r="AX106">
        <v>266.63400000000001</v>
      </c>
      <c r="AY106">
        <v>6.7</v>
      </c>
      <c r="AZ106">
        <v>266.63400000000001</v>
      </c>
      <c r="BA106">
        <v>25.056000000000001</v>
      </c>
      <c r="BB106">
        <v>7.5</v>
      </c>
      <c r="BC106" t="s">
        <v>27</v>
      </c>
      <c r="BD106" t="s">
        <v>95</v>
      </c>
      <c r="BE106">
        <v>8.8219999999999992</v>
      </c>
      <c r="BF106">
        <v>8.7919999999999998</v>
      </c>
      <c r="BG106">
        <v>8.92</v>
      </c>
      <c r="BH106">
        <v>16.995999999999999</v>
      </c>
      <c r="BI106">
        <v>17.337</v>
      </c>
      <c r="BJ106">
        <v>51.606999999999999</v>
      </c>
      <c r="BK106">
        <v>21.9</v>
      </c>
      <c r="BL106">
        <v>51.606999999999999</v>
      </c>
      <c r="BM106">
        <v>5.93</v>
      </c>
      <c r="BN106">
        <v>22.2</v>
      </c>
      <c r="BO106" t="s">
        <v>27</v>
      </c>
      <c r="BP106" t="s">
        <v>9</v>
      </c>
    </row>
    <row r="107" spans="16:71" x14ac:dyDescent="0.2">
      <c r="P107" t="s">
        <v>333</v>
      </c>
      <c r="Q107" t="s">
        <v>23</v>
      </c>
      <c r="R107" t="s">
        <v>329</v>
      </c>
      <c r="S107" t="s">
        <v>287</v>
      </c>
      <c r="T107">
        <v>0</v>
      </c>
      <c r="U107">
        <v>4.45</v>
      </c>
      <c r="V107">
        <v>4.3869999999999996</v>
      </c>
      <c r="W107">
        <v>4.6349999999999998</v>
      </c>
      <c r="X107">
        <v>15.95</v>
      </c>
      <c r="Y107">
        <v>16.814</v>
      </c>
      <c r="Z107">
        <v>8400.7119999999995</v>
      </c>
      <c r="AA107">
        <v>190.3</v>
      </c>
      <c r="AB107">
        <v>8400.7119999999995</v>
      </c>
      <c r="AC107" t="s">
        <v>25</v>
      </c>
      <c r="AD107" t="s">
        <v>25</v>
      </c>
      <c r="AE107" t="s">
        <v>26</v>
      </c>
      <c r="AF107" t="s">
        <v>6</v>
      </c>
      <c r="AG107">
        <v>5.6429999999999998</v>
      </c>
      <c r="AH107">
        <v>5.6029999999999998</v>
      </c>
      <c r="AI107">
        <v>5.8579999999999997</v>
      </c>
      <c r="AJ107">
        <v>16.088999999999999</v>
      </c>
      <c r="AK107">
        <v>17.72</v>
      </c>
      <c r="AL107">
        <v>4070.05</v>
      </c>
      <c r="AM107">
        <v>92.2</v>
      </c>
      <c r="AN107">
        <v>4070.05</v>
      </c>
      <c r="AO107">
        <v>329.71300000000002</v>
      </c>
      <c r="AP107">
        <v>91.2</v>
      </c>
      <c r="AQ107" t="s">
        <v>27</v>
      </c>
      <c r="AR107" t="s">
        <v>7</v>
      </c>
      <c r="AS107">
        <v>5.8730000000000002</v>
      </c>
      <c r="AT107">
        <v>5.8579999999999997</v>
      </c>
      <c r="AU107">
        <v>6.0629999999999997</v>
      </c>
      <c r="AV107">
        <v>17.72</v>
      </c>
      <c r="AW107">
        <v>19.030999999999999</v>
      </c>
      <c r="AX107">
        <v>344.47300000000001</v>
      </c>
      <c r="AY107">
        <v>7.8</v>
      </c>
      <c r="AZ107">
        <v>344.47300000000001</v>
      </c>
      <c r="BA107">
        <v>31.687000000000001</v>
      </c>
      <c r="BB107">
        <v>8.8000000000000007</v>
      </c>
      <c r="BC107" t="s">
        <v>27</v>
      </c>
      <c r="BD107" t="s">
        <v>95</v>
      </c>
      <c r="BE107">
        <v>8.82</v>
      </c>
      <c r="BF107">
        <v>8.7919999999999998</v>
      </c>
      <c r="BG107">
        <v>8.9220000000000006</v>
      </c>
      <c r="BH107">
        <v>17.141999999999999</v>
      </c>
      <c r="BI107">
        <v>17.486000000000001</v>
      </c>
      <c r="BJ107">
        <v>57.86</v>
      </c>
      <c r="BK107">
        <v>24.7</v>
      </c>
      <c r="BL107">
        <v>57.86</v>
      </c>
      <c r="BM107">
        <v>6.9980000000000002</v>
      </c>
      <c r="BN107">
        <v>24.9</v>
      </c>
      <c r="BO107" t="s">
        <v>27</v>
      </c>
      <c r="BP107" t="s">
        <v>9</v>
      </c>
    </row>
    <row r="108" spans="16:71" x14ac:dyDescent="0.2">
      <c r="P108" t="s">
        <v>334</v>
      </c>
      <c r="Q108" t="s">
        <v>23</v>
      </c>
      <c r="R108" t="s">
        <v>329</v>
      </c>
      <c r="S108" t="s">
        <v>287</v>
      </c>
      <c r="T108">
        <v>0</v>
      </c>
      <c r="U108">
        <v>4.45</v>
      </c>
      <c r="V108">
        <v>4.43</v>
      </c>
      <c r="W108">
        <v>4.633</v>
      </c>
      <c r="X108">
        <v>16.048999999999999</v>
      </c>
      <c r="Y108">
        <v>16.827000000000002</v>
      </c>
      <c r="Z108">
        <v>8617.9629999999997</v>
      </c>
      <c r="AA108">
        <v>183.4</v>
      </c>
      <c r="AB108">
        <v>8617.9629999999997</v>
      </c>
      <c r="AC108" t="s">
        <v>25</v>
      </c>
      <c r="AD108" t="s">
        <v>25</v>
      </c>
      <c r="AE108" t="s">
        <v>26</v>
      </c>
      <c r="AF108" t="s">
        <v>6</v>
      </c>
      <c r="AG108">
        <v>5.6420000000000003</v>
      </c>
      <c r="AH108">
        <v>5.6020000000000003</v>
      </c>
      <c r="AI108">
        <v>5.8550000000000004</v>
      </c>
      <c r="AJ108">
        <v>16.079999999999998</v>
      </c>
      <c r="AK108">
        <v>17.850999999999999</v>
      </c>
      <c r="AL108">
        <v>4297.3010000000004</v>
      </c>
      <c r="AM108">
        <v>91.4</v>
      </c>
      <c r="AN108">
        <v>4297.3010000000004</v>
      </c>
      <c r="AO108">
        <v>339.346</v>
      </c>
      <c r="AP108">
        <v>90.4</v>
      </c>
      <c r="AQ108" t="s">
        <v>27</v>
      </c>
      <c r="AR108" t="s">
        <v>7</v>
      </c>
      <c r="AS108">
        <v>5.87</v>
      </c>
      <c r="AT108">
        <v>5.8550000000000004</v>
      </c>
      <c r="AU108">
        <v>6.0519999999999996</v>
      </c>
      <c r="AV108">
        <v>17.850999999999999</v>
      </c>
      <c r="AW108">
        <v>19.227</v>
      </c>
      <c r="AX108">
        <v>402.8</v>
      </c>
      <c r="AY108">
        <v>8.6</v>
      </c>
      <c r="AZ108">
        <v>402.8</v>
      </c>
      <c r="BA108">
        <v>36.119</v>
      </c>
      <c r="BB108">
        <v>9.6</v>
      </c>
      <c r="BC108" t="s">
        <v>27</v>
      </c>
      <c r="BD108" t="s">
        <v>95</v>
      </c>
      <c r="BE108">
        <v>8.82</v>
      </c>
      <c r="BF108">
        <v>8.7929999999999993</v>
      </c>
      <c r="BG108">
        <v>8.9220000000000006</v>
      </c>
      <c r="BH108">
        <v>17.094999999999999</v>
      </c>
      <c r="BI108">
        <v>17.501999999999999</v>
      </c>
      <c r="BJ108">
        <v>64.593000000000004</v>
      </c>
      <c r="BK108">
        <v>24.8</v>
      </c>
      <c r="BL108">
        <v>64.593000000000004</v>
      </c>
      <c r="BM108">
        <v>7.4530000000000003</v>
      </c>
      <c r="BN108">
        <v>25</v>
      </c>
      <c r="BO108" t="s">
        <v>27</v>
      </c>
      <c r="BP108" t="s">
        <v>9</v>
      </c>
    </row>
    <row r="109" spans="16:71" x14ac:dyDescent="0.2">
      <c r="P109" t="s">
        <v>335</v>
      </c>
      <c r="Q109" t="s">
        <v>23</v>
      </c>
      <c r="R109" t="s">
        <v>329</v>
      </c>
      <c r="S109" t="s">
        <v>287</v>
      </c>
      <c r="T109">
        <v>0</v>
      </c>
      <c r="U109">
        <v>4.4480000000000004</v>
      </c>
      <c r="V109">
        <v>4.4279999999999999</v>
      </c>
      <c r="W109">
        <v>4.633</v>
      </c>
      <c r="X109">
        <v>16.027999999999999</v>
      </c>
      <c r="Y109">
        <v>16.768000000000001</v>
      </c>
      <c r="Z109">
        <v>8414.0619999999999</v>
      </c>
      <c r="AA109">
        <v>196.7</v>
      </c>
      <c r="AB109">
        <v>8414.0619999999999</v>
      </c>
      <c r="AC109" t="s">
        <v>25</v>
      </c>
      <c r="AD109" t="s">
        <v>25</v>
      </c>
      <c r="AE109" t="s">
        <v>26</v>
      </c>
      <c r="AF109" t="s">
        <v>6</v>
      </c>
      <c r="AG109">
        <v>5.6449999999999996</v>
      </c>
      <c r="AH109">
        <v>5.6079999999999997</v>
      </c>
      <c r="AI109">
        <v>5.8529999999999998</v>
      </c>
      <c r="AJ109">
        <v>16.013999999999999</v>
      </c>
      <c r="AK109">
        <v>17.673999999999999</v>
      </c>
      <c r="AL109">
        <v>3834.9810000000002</v>
      </c>
      <c r="AM109">
        <v>89.6</v>
      </c>
      <c r="AN109">
        <v>3834.9810000000002</v>
      </c>
      <c r="AO109">
        <v>310.17700000000002</v>
      </c>
      <c r="AP109">
        <v>88.4</v>
      </c>
      <c r="AQ109" t="s">
        <v>27</v>
      </c>
      <c r="AR109" t="s">
        <v>7</v>
      </c>
      <c r="AS109">
        <v>5.8680000000000003</v>
      </c>
      <c r="AT109">
        <v>5.8529999999999998</v>
      </c>
      <c r="AU109">
        <v>6.0579999999999998</v>
      </c>
      <c r="AV109">
        <v>17.673999999999999</v>
      </c>
      <c r="AW109">
        <v>19.062999999999999</v>
      </c>
      <c r="AX109">
        <v>442.846</v>
      </c>
      <c r="AY109">
        <v>10.4</v>
      </c>
      <c r="AZ109">
        <v>442.846</v>
      </c>
      <c r="BA109">
        <v>40.671999999999997</v>
      </c>
      <c r="BB109">
        <v>11.6</v>
      </c>
      <c r="BC109" t="s">
        <v>27</v>
      </c>
      <c r="BD109" t="s">
        <v>95</v>
      </c>
      <c r="BE109">
        <v>8.8179999999999996</v>
      </c>
      <c r="BF109">
        <v>8.7919999999999998</v>
      </c>
      <c r="BG109">
        <v>8.923</v>
      </c>
      <c r="BH109">
        <v>16.863</v>
      </c>
      <c r="BI109">
        <v>17.265000000000001</v>
      </c>
      <c r="BJ109">
        <v>62.673999999999999</v>
      </c>
      <c r="BK109">
        <v>25.6</v>
      </c>
      <c r="BL109">
        <v>62.673999999999999</v>
      </c>
      <c r="BM109">
        <v>7.5019999999999998</v>
      </c>
      <c r="BN109">
        <v>25.8</v>
      </c>
      <c r="BO109" t="s">
        <v>27</v>
      </c>
      <c r="BP109" t="s">
        <v>9</v>
      </c>
    </row>
    <row r="114" spans="20:50" x14ac:dyDescent="0.2">
      <c r="V114" s="8"/>
      <c r="W114" s="8"/>
      <c r="X114" s="8"/>
      <c r="Y114" s="8"/>
    </row>
    <row r="115" spans="20:50" x14ac:dyDescent="0.2">
      <c r="V115" t="s">
        <v>279</v>
      </c>
      <c r="W115" s="8" t="s">
        <v>302</v>
      </c>
      <c r="X115" s="8"/>
      <c r="Y115" s="8" t="s">
        <v>303</v>
      </c>
      <c r="Z115" s="8"/>
      <c r="AA115" t="s">
        <v>281</v>
      </c>
      <c r="AB115" t="s">
        <v>183</v>
      </c>
      <c r="AO115" s="8"/>
      <c r="AP115" s="8"/>
      <c r="AQ115" s="8"/>
      <c r="AR115" s="8"/>
      <c r="AS115" s="8"/>
      <c r="AT115" s="8"/>
      <c r="AW115" s="4"/>
      <c r="AX115" s="4"/>
    </row>
    <row r="116" spans="20:50" x14ac:dyDescent="0.2">
      <c r="T116" s="47"/>
      <c r="V116">
        <v>5</v>
      </c>
      <c r="W116">
        <f t="shared" ref="W116:W122" si="15">AM96</f>
        <v>99.3</v>
      </c>
      <c r="X116">
        <f t="shared" ref="X116:X122" si="16">AM103</f>
        <v>99.3</v>
      </c>
      <c r="Y116">
        <f t="shared" ref="Y116:Y122" si="17">BB96</f>
        <v>0.8</v>
      </c>
      <c r="Z116">
        <f t="shared" ref="Z116:Z122" si="18">BB103</f>
        <v>0.8</v>
      </c>
      <c r="AA116">
        <f t="shared" ref="AA116:AA122" si="19">100-AVERAGE(W116:X116)</f>
        <v>0.70000000000000284</v>
      </c>
      <c r="AB116">
        <f t="shared" ref="AB116:AB122" si="20">_xlfn.STDEV.S(W116:X116)</f>
        <v>0</v>
      </c>
    </row>
    <row r="117" spans="20:50" x14ac:dyDescent="0.2">
      <c r="T117" s="47"/>
      <c r="V117">
        <v>15</v>
      </c>
      <c r="W117">
        <f t="shared" si="15"/>
        <v>97.7</v>
      </c>
      <c r="X117">
        <f t="shared" si="16"/>
        <v>97.6</v>
      </c>
      <c r="Y117">
        <f t="shared" si="17"/>
        <v>2.6</v>
      </c>
      <c r="Z117">
        <f t="shared" si="18"/>
        <v>2.7</v>
      </c>
      <c r="AA117">
        <f t="shared" si="19"/>
        <v>2.3499999999999943</v>
      </c>
      <c r="AB117">
        <f t="shared" si="20"/>
        <v>7.0710678118660789E-2</v>
      </c>
    </row>
    <row r="118" spans="20:50" x14ac:dyDescent="0.2">
      <c r="T118" s="47"/>
      <c r="V118">
        <v>30</v>
      </c>
      <c r="W118">
        <f t="shared" si="15"/>
        <v>95.1</v>
      </c>
      <c r="X118">
        <f t="shared" si="16"/>
        <v>95</v>
      </c>
      <c r="Y118">
        <f t="shared" si="17"/>
        <v>5.5</v>
      </c>
      <c r="Z118">
        <f t="shared" si="18"/>
        <v>5.6</v>
      </c>
      <c r="AA118">
        <f t="shared" si="19"/>
        <v>4.9500000000000028</v>
      </c>
      <c r="AB118">
        <f t="shared" si="20"/>
        <v>7.0710678118650741E-2</v>
      </c>
    </row>
    <row r="119" spans="20:50" x14ac:dyDescent="0.2">
      <c r="T119" s="47"/>
      <c r="V119">
        <v>45</v>
      </c>
      <c r="W119">
        <f t="shared" si="15"/>
        <v>93.9</v>
      </c>
      <c r="X119">
        <f t="shared" si="16"/>
        <v>93.3</v>
      </c>
      <c r="Y119">
        <f t="shared" si="17"/>
        <v>6.8</v>
      </c>
      <c r="Z119">
        <f t="shared" si="18"/>
        <v>7.5</v>
      </c>
      <c r="AA119">
        <f t="shared" si="19"/>
        <v>6.4000000000000057</v>
      </c>
      <c r="AB119">
        <f t="shared" si="20"/>
        <v>0.42426406871193451</v>
      </c>
    </row>
    <row r="120" spans="20:50" x14ac:dyDescent="0.2">
      <c r="T120" s="47"/>
      <c r="V120">
        <v>60</v>
      </c>
      <c r="W120">
        <f t="shared" si="15"/>
        <v>91.9</v>
      </c>
      <c r="X120">
        <f t="shared" si="16"/>
        <v>92.2</v>
      </c>
      <c r="Y120">
        <f t="shared" si="17"/>
        <v>9.1</v>
      </c>
      <c r="Z120">
        <f t="shared" si="18"/>
        <v>8.8000000000000007</v>
      </c>
      <c r="AA120">
        <f t="shared" si="19"/>
        <v>7.9499999999999886</v>
      </c>
      <c r="AB120">
        <f t="shared" si="20"/>
        <v>0.21213203435596226</v>
      </c>
    </row>
    <row r="121" spans="20:50" x14ac:dyDescent="0.2">
      <c r="T121" s="47"/>
      <c r="U121" s="46"/>
      <c r="V121" s="46">
        <v>75</v>
      </c>
      <c r="W121">
        <f t="shared" si="15"/>
        <v>91.6</v>
      </c>
      <c r="X121">
        <f t="shared" si="16"/>
        <v>91.4</v>
      </c>
      <c r="Y121">
        <f t="shared" si="17"/>
        <v>9.4</v>
      </c>
      <c r="Z121">
        <f t="shared" si="18"/>
        <v>9.6</v>
      </c>
      <c r="AA121">
        <f t="shared" si="19"/>
        <v>8.5</v>
      </c>
      <c r="AB121">
        <f t="shared" si="20"/>
        <v>0.14142135623730148</v>
      </c>
    </row>
    <row r="122" spans="20:50" x14ac:dyDescent="0.2">
      <c r="T122" s="47"/>
      <c r="V122">
        <v>90</v>
      </c>
      <c r="W122">
        <f t="shared" si="15"/>
        <v>90.2</v>
      </c>
      <c r="X122">
        <f t="shared" si="16"/>
        <v>89.6</v>
      </c>
      <c r="Y122">
        <f t="shared" si="17"/>
        <v>11</v>
      </c>
      <c r="Z122">
        <f t="shared" si="18"/>
        <v>11.6</v>
      </c>
      <c r="AA122">
        <f t="shared" si="19"/>
        <v>10.099999999999994</v>
      </c>
      <c r="AB122">
        <f t="shared" si="20"/>
        <v>0.42426406871193451</v>
      </c>
    </row>
    <row r="123" spans="20:50" x14ac:dyDescent="0.2">
      <c r="T123" s="47"/>
      <c r="W123" s="6"/>
    </row>
    <row r="124" spans="20:50" x14ac:dyDescent="0.2">
      <c r="T124" s="47"/>
    </row>
    <row r="125" spans="20:50" x14ac:dyDescent="0.2">
      <c r="T125" s="47"/>
      <c r="X125" s="6"/>
      <c r="Z125" s="6"/>
    </row>
    <row r="126" spans="20:50" x14ac:dyDescent="0.2">
      <c r="T126" s="47"/>
    </row>
    <row r="127" spans="20:50" x14ac:dyDescent="0.2">
      <c r="V127" t="s">
        <v>279</v>
      </c>
      <c r="W127" t="s">
        <v>281</v>
      </c>
      <c r="X127" t="str">
        <f>AB115</f>
        <v>Error [%]</v>
      </c>
    </row>
    <row r="128" spans="20:50" x14ac:dyDescent="0.2">
      <c r="V128">
        <v>0</v>
      </c>
      <c r="W128">
        <v>0</v>
      </c>
      <c r="X128">
        <v>0</v>
      </c>
    </row>
    <row r="129" spans="20:24" x14ac:dyDescent="0.2">
      <c r="T129" s="47"/>
      <c r="V129">
        <v>5</v>
      </c>
      <c r="W129">
        <f>AA116</f>
        <v>0.70000000000000284</v>
      </c>
      <c r="X129">
        <f>AB116</f>
        <v>0</v>
      </c>
    </row>
    <row r="130" spans="20:24" x14ac:dyDescent="0.2">
      <c r="V130">
        <v>15</v>
      </c>
      <c r="W130">
        <f t="shared" ref="W130:X135" si="21">AA117</f>
        <v>2.3499999999999943</v>
      </c>
      <c r="X130">
        <f>AB117</f>
        <v>7.0710678118660789E-2</v>
      </c>
    </row>
    <row r="131" spans="20:24" x14ac:dyDescent="0.2">
      <c r="V131">
        <v>30</v>
      </c>
      <c r="W131">
        <f t="shared" si="21"/>
        <v>4.9500000000000028</v>
      </c>
      <c r="X131">
        <f>AB118</f>
        <v>7.0710678118650741E-2</v>
      </c>
    </row>
    <row r="132" spans="20:24" x14ac:dyDescent="0.2">
      <c r="V132">
        <v>45</v>
      </c>
      <c r="W132">
        <f t="shared" si="21"/>
        <v>6.4000000000000057</v>
      </c>
      <c r="X132">
        <f>AB119</f>
        <v>0.42426406871193451</v>
      </c>
    </row>
    <row r="133" spans="20:24" x14ac:dyDescent="0.2">
      <c r="V133">
        <v>60</v>
      </c>
      <c r="W133">
        <f t="shared" si="21"/>
        <v>7.9499999999999886</v>
      </c>
      <c r="X133">
        <f t="shared" si="21"/>
        <v>0.21213203435596226</v>
      </c>
    </row>
    <row r="134" spans="20:24" x14ac:dyDescent="0.2">
      <c r="U134" s="46"/>
      <c r="V134" s="46">
        <v>75</v>
      </c>
      <c r="W134">
        <f t="shared" si="21"/>
        <v>8.5</v>
      </c>
      <c r="X134">
        <f t="shared" si="21"/>
        <v>0.14142135623730148</v>
      </c>
    </row>
    <row r="135" spans="20:24" x14ac:dyDescent="0.2">
      <c r="V135">
        <v>90</v>
      </c>
      <c r="W135">
        <f t="shared" si="21"/>
        <v>10.099999999999994</v>
      </c>
      <c r="X135">
        <f t="shared" si="21"/>
        <v>0.42426406871193451</v>
      </c>
    </row>
    <row r="145" spans="16:56" x14ac:dyDescent="0.2">
      <c r="R145" t="s">
        <v>3</v>
      </c>
      <c r="S145" t="s">
        <v>4</v>
      </c>
      <c r="T145" t="s">
        <v>5</v>
      </c>
      <c r="U145" t="s">
        <v>6</v>
      </c>
      <c r="V145" t="s">
        <v>6</v>
      </c>
      <c r="W145" t="s">
        <v>6</v>
      </c>
      <c r="X145" t="s">
        <v>6</v>
      </c>
      <c r="Y145" t="s">
        <v>6</v>
      </c>
      <c r="Z145" t="s">
        <v>6</v>
      </c>
      <c r="AA145" t="s">
        <v>6</v>
      </c>
      <c r="AB145" t="s">
        <v>6</v>
      </c>
      <c r="AC145" t="s">
        <v>6</v>
      </c>
      <c r="AD145" t="s">
        <v>6</v>
      </c>
      <c r="AE145" t="s">
        <v>6</v>
      </c>
      <c r="AF145" t="s">
        <v>6</v>
      </c>
      <c r="AG145" t="s">
        <v>7</v>
      </c>
      <c r="AH145" t="s">
        <v>7</v>
      </c>
      <c r="AI145" t="s">
        <v>7</v>
      </c>
      <c r="AJ145" t="s">
        <v>7</v>
      </c>
      <c r="AK145" t="s">
        <v>7</v>
      </c>
      <c r="AL145" t="s">
        <v>7</v>
      </c>
      <c r="AM145" t="s">
        <v>7</v>
      </c>
      <c r="AN145" t="s">
        <v>7</v>
      </c>
      <c r="AO145" t="s">
        <v>7</v>
      </c>
      <c r="AP145" t="s">
        <v>7</v>
      </c>
      <c r="AQ145" t="s">
        <v>7</v>
      </c>
      <c r="AR145" t="s">
        <v>7</v>
      </c>
      <c r="AS145" t="s">
        <v>95</v>
      </c>
      <c r="AT145" t="s">
        <v>95</v>
      </c>
      <c r="AU145" t="s">
        <v>95</v>
      </c>
      <c r="AV145" t="s">
        <v>95</v>
      </c>
      <c r="AW145" t="s">
        <v>95</v>
      </c>
      <c r="AX145" t="s">
        <v>95</v>
      </c>
      <c r="AY145" t="s">
        <v>95</v>
      </c>
      <c r="AZ145" t="s">
        <v>95</v>
      </c>
      <c r="BA145" t="s">
        <v>95</v>
      </c>
      <c r="BB145" t="s">
        <v>95</v>
      </c>
      <c r="BC145" t="s">
        <v>95</v>
      </c>
      <c r="BD145" t="s">
        <v>95</v>
      </c>
    </row>
    <row r="146" spans="16:56" x14ac:dyDescent="0.2">
      <c r="P146" s="48" t="s">
        <v>41</v>
      </c>
      <c r="U146" t="s">
        <v>10</v>
      </c>
      <c r="V146" t="s">
        <v>11</v>
      </c>
      <c r="W146" t="s">
        <v>12</v>
      </c>
      <c r="X146" t="s">
        <v>13</v>
      </c>
      <c r="Y146" t="s">
        <v>14</v>
      </c>
      <c r="Z146" t="s">
        <v>15</v>
      </c>
      <c r="AA146" t="s">
        <v>16</v>
      </c>
      <c r="AB146" t="s">
        <v>17</v>
      </c>
      <c r="AC146" t="s">
        <v>18</v>
      </c>
      <c r="AD146" t="s">
        <v>19</v>
      </c>
      <c r="AE146" t="s">
        <v>20</v>
      </c>
      <c r="AF146" t="s">
        <v>21</v>
      </c>
      <c r="AG146" t="s">
        <v>10</v>
      </c>
      <c r="AH146" t="s">
        <v>11</v>
      </c>
      <c r="AI146" t="s">
        <v>12</v>
      </c>
      <c r="AJ146" t="s">
        <v>13</v>
      </c>
      <c r="AK146" t="s">
        <v>14</v>
      </c>
      <c r="AL146" t="s">
        <v>15</v>
      </c>
      <c r="AM146" t="s">
        <v>16</v>
      </c>
      <c r="AN146" t="s">
        <v>17</v>
      </c>
      <c r="AO146" t="s">
        <v>18</v>
      </c>
      <c r="AP146" t="s">
        <v>19</v>
      </c>
      <c r="AQ146" t="s">
        <v>20</v>
      </c>
      <c r="AR146" t="s">
        <v>21</v>
      </c>
      <c r="AS146" t="s">
        <v>10</v>
      </c>
      <c r="AT146" t="s">
        <v>11</v>
      </c>
      <c r="AU146" t="s">
        <v>12</v>
      </c>
      <c r="AV146" t="s">
        <v>13</v>
      </c>
      <c r="AW146" t="s">
        <v>14</v>
      </c>
      <c r="AX146" t="s">
        <v>15</v>
      </c>
      <c r="AY146" t="s">
        <v>16</v>
      </c>
      <c r="AZ146" t="s">
        <v>17</v>
      </c>
      <c r="BA146" t="s">
        <v>18</v>
      </c>
      <c r="BB146" t="s">
        <v>19</v>
      </c>
      <c r="BC146" t="s">
        <v>20</v>
      </c>
      <c r="BD146" t="s">
        <v>21</v>
      </c>
    </row>
    <row r="147" spans="16:56" x14ac:dyDescent="0.2">
      <c r="P147" t="s">
        <v>336</v>
      </c>
      <c r="Q147" t="s">
        <v>23</v>
      </c>
      <c r="R147" t="s">
        <v>337</v>
      </c>
      <c r="S147" t="s">
        <v>287</v>
      </c>
      <c r="T147">
        <v>0</v>
      </c>
      <c r="U147">
        <v>4.452</v>
      </c>
      <c r="V147">
        <v>4.4320000000000004</v>
      </c>
      <c r="W147">
        <v>4.633</v>
      </c>
      <c r="X147">
        <v>15.935</v>
      </c>
      <c r="Y147">
        <v>16.704000000000001</v>
      </c>
      <c r="Z147">
        <v>8073.63</v>
      </c>
      <c r="AA147">
        <v>199.6</v>
      </c>
      <c r="AB147">
        <v>8073.63</v>
      </c>
      <c r="AC147" t="s">
        <v>25</v>
      </c>
      <c r="AD147" t="s">
        <v>25</v>
      </c>
      <c r="AE147" t="s">
        <v>26</v>
      </c>
      <c r="AF147" t="s">
        <v>6</v>
      </c>
      <c r="AG147">
        <v>5.6470000000000002</v>
      </c>
      <c r="AH147">
        <v>5.6079999999999997</v>
      </c>
      <c r="AI147">
        <v>5.88</v>
      </c>
      <c r="AJ147">
        <v>15.893000000000001</v>
      </c>
      <c r="AK147">
        <v>17.332000000000001</v>
      </c>
      <c r="AL147">
        <v>3968.864</v>
      </c>
      <c r="AM147">
        <v>98.1</v>
      </c>
      <c r="AN147">
        <v>3968.864</v>
      </c>
      <c r="AO147">
        <v>334.541</v>
      </c>
      <c r="AP147">
        <v>97.9</v>
      </c>
      <c r="AQ147" t="s">
        <v>27</v>
      </c>
      <c r="AR147" t="s">
        <v>7</v>
      </c>
      <c r="AS147">
        <v>5.8929999999999998</v>
      </c>
      <c r="AT147">
        <v>5.88</v>
      </c>
      <c r="AU147">
        <v>6.0449999999999999</v>
      </c>
      <c r="AV147">
        <v>17.332000000000001</v>
      </c>
      <c r="AW147">
        <v>18.206</v>
      </c>
      <c r="AX147">
        <v>76.253</v>
      </c>
      <c r="AY147">
        <v>1.9</v>
      </c>
      <c r="AZ147">
        <v>76.253</v>
      </c>
      <c r="BA147">
        <v>7.2990000000000004</v>
      </c>
      <c r="BB147">
        <v>2.1</v>
      </c>
      <c r="BC147" t="s">
        <v>27</v>
      </c>
      <c r="BD147" t="s">
        <v>95</v>
      </c>
    </row>
    <row r="148" spans="16:56" x14ac:dyDescent="0.2">
      <c r="P148" t="s">
        <v>338</v>
      </c>
      <c r="Q148" t="s">
        <v>23</v>
      </c>
      <c r="R148" t="s">
        <v>337</v>
      </c>
      <c r="S148" t="s">
        <v>287</v>
      </c>
      <c r="T148">
        <v>0</v>
      </c>
      <c r="U148">
        <v>4.4480000000000004</v>
      </c>
      <c r="V148">
        <v>4.4279999999999999</v>
      </c>
      <c r="W148">
        <v>4.6319999999999997</v>
      </c>
      <c r="X148">
        <v>15.98</v>
      </c>
      <c r="Y148">
        <v>16.698</v>
      </c>
      <c r="Z148">
        <v>8280.7139999999999</v>
      </c>
      <c r="AA148">
        <v>194.1</v>
      </c>
      <c r="AB148">
        <v>8280.7139999999999</v>
      </c>
      <c r="AC148" t="s">
        <v>25</v>
      </c>
      <c r="AD148" t="s">
        <v>25</v>
      </c>
      <c r="AE148" t="s">
        <v>26</v>
      </c>
      <c r="AF148" t="s">
        <v>6</v>
      </c>
      <c r="AG148">
        <v>5.6429999999999998</v>
      </c>
      <c r="AH148">
        <v>5.6029999999999998</v>
      </c>
      <c r="AI148">
        <v>5.8630000000000004</v>
      </c>
      <c r="AJ148">
        <v>15.952999999999999</v>
      </c>
      <c r="AK148">
        <v>17.571999999999999</v>
      </c>
      <c r="AL148">
        <v>4060.57</v>
      </c>
      <c r="AM148">
        <v>95.2</v>
      </c>
      <c r="AN148">
        <v>4060.57</v>
      </c>
      <c r="AO148">
        <v>333.71199999999999</v>
      </c>
      <c r="AP148">
        <v>94.6</v>
      </c>
      <c r="AQ148" t="s">
        <v>27</v>
      </c>
      <c r="AR148" t="s">
        <v>7</v>
      </c>
      <c r="AS148">
        <v>5.8780000000000001</v>
      </c>
      <c r="AT148">
        <v>5.8630000000000004</v>
      </c>
      <c r="AU148">
        <v>6.0469999999999997</v>
      </c>
      <c r="AV148">
        <v>17.571999999999999</v>
      </c>
      <c r="AW148">
        <v>18.713999999999999</v>
      </c>
      <c r="AX148">
        <v>206.05500000000001</v>
      </c>
      <c r="AY148">
        <v>4.8</v>
      </c>
      <c r="AZ148">
        <v>206.05500000000001</v>
      </c>
      <c r="BA148">
        <v>19.228999999999999</v>
      </c>
      <c r="BB148">
        <v>5.4</v>
      </c>
      <c r="BC148" t="s">
        <v>27</v>
      </c>
      <c r="BD148" t="s">
        <v>95</v>
      </c>
    </row>
    <row r="149" spans="16:56" x14ac:dyDescent="0.2">
      <c r="P149" t="s">
        <v>339</v>
      </c>
      <c r="Q149" t="s">
        <v>23</v>
      </c>
      <c r="R149" t="s">
        <v>337</v>
      </c>
      <c r="S149" t="s">
        <v>287</v>
      </c>
      <c r="T149">
        <v>0</v>
      </c>
      <c r="U149">
        <v>4.45</v>
      </c>
      <c r="V149">
        <v>4.43</v>
      </c>
      <c r="W149">
        <v>4.6319999999999997</v>
      </c>
      <c r="X149">
        <v>16.024999999999999</v>
      </c>
      <c r="Y149">
        <v>16.762</v>
      </c>
      <c r="Z149">
        <v>8152.9650000000001</v>
      </c>
      <c r="AA149">
        <v>186.6</v>
      </c>
      <c r="AB149">
        <v>8152.9650000000001</v>
      </c>
      <c r="AC149" t="s">
        <v>25</v>
      </c>
      <c r="AD149" t="s">
        <v>25</v>
      </c>
      <c r="AE149" t="s">
        <v>26</v>
      </c>
      <c r="AF149" t="s">
        <v>6</v>
      </c>
      <c r="AG149">
        <v>5.6429999999999998</v>
      </c>
      <c r="AH149">
        <v>5.6050000000000004</v>
      </c>
      <c r="AI149">
        <v>5.8570000000000002</v>
      </c>
      <c r="AJ149">
        <v>15.997999999999999</v>
      </c>
      <c r="AK149">
        <v>17.641999999999999</v>
      </c>
      <c r="AL149">
        <v>4020.078</v>
      </c>
      <c r="AM149">
        <v>92</v>
      </c>
      <c r="AN149">
        <v>4020.078</v>
      </c>
      <c r="AO149">
        <v>335.56099999999998</v>
      </c>
      <c r="AP149">
        <v>91</v>
      </c>
      <c r="AQ149" t="s">
        <v>27</v>
      </c>
      <c r="AR149" t="s">
        <v>7</v>
      </c>
      <c r="AS149">
        <v>5.8719999999999999</v>
      </c>
      <c r="AT149">
        <v>5.8570000000000002</v>
      </c>
      <c r="AU149">
        <v>6.0570000000000004</v>
      </c>
      <c r="AV149">
        <v>17.641999999999999</v>
      </c>
      <c r="AW149">
        <v>18.949000000000002</v>
      </c>
      <c r="AX149">
        <v>348.25700000000001</v>
      </c>
      <c r="AY149">
        <v>8</v>
      </c>
      <c r="AZ149">
        <v>348.25700000000001</v>
      </c>
      <c r="BA149">
        <v>33.009</v>
      </c>
      <c r="BB149">
        <v>9</v>
      </c>
      <c r="BC149" t="s">
        <v>27</v>
      </c>
      <c r="BD149" t="s">
        <v>95</v>
      </c>
    </row>
    <row r="150" spans="16:56" x14ac:dyDescent="0.2">
      <c r="P150" t="s">
        <v>340</v>
      </c>
      <c r="Q150" t="s">
        <v>23</v>
      </c>
      <c r="R150" t="s">
        <v>337</v>
      </c>
      <c r="S150" t="s">
        <v>287</v>
      </c>
      <c r="T150">
        <v>0</v>
      </c>
      <c r="U150">
        <v>4.4480000000000004</v>
      </c>
      <c r="V150">
        <v>4.4279999999999999</v>
      </c>
      <c r="W150">
        <v>4.633</v>
      </c>
      <c r="X150">
        <v>16.036000000000001</v>
      </c>
      <c r="Y150">
        <v>16.791</v>
      </c>
      <c r="Z150">
        <v>8552.2890000000007</v>
      </c>
      <c r="AA150">
        <v>186.1</v>
      </c>
      <c r="AB150">
        <v>8552.2890000000007</v>
      </c>
      <c r="AC150" t="s">
        <v>25</v>
      </c>
      <c r="AD150" t="s">
        <v>25</v>
      </c>
      <c r="AE150" t="s">
        <v>26</v>
      </c>
      <c r="AF150" t="s">
        <v>6</v>
      </c>
      <c r="AG150">
        <v>5.6429999999999998</v>
      </c>
      <c r="AH150">
        <v>5.6050000000000004</v>
      </c>
      <c r="AI150">
        <v>5.85</v>
      </c>
      <c r="AJ150">
        <v>16.038</v>
      </c>
      <c r="AK150">
        <v>17.760999999999999</v>
      </c>
      <c r="AL150">
        <v>4142.0609999999997</v>
      </c>
      <c r="AM150">
        <v>90.1</v>
      </c>
      <c r="AN150">
        <v>4142.0609999999997</v>
      </c>
      <c r="AO150">
        <v>329.59899999999999</v>
      </c>
      <c r="AP150">
        <v>88.9</v>
      </c>
      <c r="AQ150" t="s">
        <v>27</v>
      </c>
      <c r="AR150" t="s">
        <v>7</v>
      </c>
      <c r="AS150">
        <v>5.867</v>
      </c>
      <c r="AT150">
        <v>5.85</v>
      </c>
      <c r="AU150">
        <v>6.0579999999999998</v>
      </c>
      <c r="AV150">
        <v>17.760999999999999</v>
      </c>
      <c r="AW150">
        <v>19.227</v>
      </c>
      <c r="AX150">
        <v>454.04599999999999</v>
      </c>
      <c r="AY150">
        <v>9.9</v>
      </c>
      <c r="AZ150">
        <v>454.04599999999999</v>
      </c>
      <c r="BA150">
        <v>41.026000000000003</v>
      </c>
      <c r="BB150">
        <v>11.1</v>
      </c>
      <c r="BC150" t="s">
        <v>27</v>
      </c>
      <c r="BD150" t="s">
        <v>95</v>
      </c>
    </row>
    <row r="151" spans="16:56" x14ac:dyDescent="0.2">
      <c r="P151" t="s">
        <v>341</v>
      </c>
      <c r="Q151" t="s">
        <v>23</v>
      </c>
      <c r="R151" t="s">
        <v>337</v>
      </c>
      <c r="S151" t="s">
        <v>287</v>
      </c>
      <c r="T151">
        <v>0</v>
      </c>
      <c r="U151">
        <v>4.45</v>
      </c>
      <c r="V151">
        <v>4.43</v>
      </c>
      <c r="W151">
        <v>4.633</v>
      </c>
      <c r="X151">
        <v>16.016999999999999</v>
      </c>
      <c r="Y151">
        <v>16.783999999999999</v>
      </c>
      <c r="Z151">
        <v>8270.4989999999998</v>
      </c>
      <c r="AA151">
        <v>186.9</v>
      </c>
      <c r="AB151">
        <v>8270.4989999999998</v>
      </c>
      <c r="AC151" t="s">
        <v>25</v>
      </c>
      <c r="AD151" t="s">
        <v>25</v>
      </c>
      <c r="AE151" t="s">
        <v>26</v>
      </c>
      <c r="AF151" t="s">
        <v>6</v>
      </c>
      <c r="AG151">
        <v>5.6449999999999996</v>
      </c>
      <c r="AH151">
        <v>5.6050000000000004</v>
      </c>
      <c r="AI151">
        <v>5.85</v>
      </c>
      <c r="AJ151">
        <v>16.003</v>
      </c>
      <c r="AK151">
        <v>17.795999999999999</v>
      </c>
      <c r="AL151">
        <v>3896.5740000000001</v>
      </c>
      <c r="AM151">
        <v>88.1</v>
      </c>
      <c r="AN151">
        <v>3896.5740000000001</v>
      </c>
      <c r="AO151">
        <v>320.62900000000002</v>
      </c>
      <c r="AP151">
        <v>86.7</v>
      </c>
      <c r="AQ151" t="s">
        <v>27</v>
      </c>
      <c r="AR151" t="s">
        <v>7</v>
      </c>
      <c r="AS151">
        <v>5.8650000000000002</v>
      </c>
      <c r="AT151">
        <v>5.85</v>
      </c>
      <c r="AU151">
        <v>6.0570000000000004</v>
      </c>
      <c r="AV151">
        <v>17.795999999999999</v>
      </c>
      <c r="AW151">
        <v>19.308</v>
      </c>
      <c r="AX151">
        <v>528.07500000000005</v>
      </c>
      <c r="AY151">
        <v>11.9</v>
      </c>
      <c r="AZ151">
        <v>528.07500000000005</v>
      </c>
      <c r="BA151">
        <v>49.341000000000001</v>
      </c>
      <c r="BB151">
        <v>13.3</v>
      </c>
      <c r="BC151" t="s">
        <v>27</v>
      </c>
      <c r="BD151" t="s">
        <v>95</v>
      </c>
    </row>
    <row r="152" spans="16:56" x14ac:dyDescent="0.2">
      <c r="P152" t="s">
        <v>342</v>
      </c>
      <c r="Q152" t="s">
        <v>23</v>
      </c>
      <c r="R152" t="s">
        <v>337</v>
      </c>
      <c r="S152" t="s">
        <v>287</v>
      </c>
      <c r="T152">
        <v>0</v>
      </c>
      <c r="U152">
        <v>4.4649999999999999</v>
      </c>
      <c r="V152">
        <v>4.4429999999999996</v>
      </c>
      <c r="W152">
        <v>4.6369999999999996</v>
      </c>
      <c r="X152">
        <v>16.507999999999999</v>
      </c>
      <c r="Y152">
        <v>17.013000000000002</v>
      </c>
      <c r="Z152">
        <v>6054.3270000000002</v>
      </c>
      <c r="AA152">
        <v>171.1</v>
      </c>
      <c r="AB152">
        <v>6054.3270000000002</v>
      </c>
      <c r="AC152" t="s">
        <v>25</v>
      </c>
      <c r="AD152" t="s">
        <v>25</v>
      </c>
      <c r="AE152" t="s">
        <v>26</v>
      </c>
      <c r="AF152" t="s">
        <v>6</v>
      </c>
      <c r="AG152">
        <v>5.6580000000000004</v>
      </c>
      <c r="AH152">
        <v>5.62</v>
      </c>
      <c r="AI152">
        <v>5.85</v>
      </c>
      <c r="AJ152">
        <v>16.22</v>
      </c>
      <c r="AK152">
        <v>18.021999999999998</v>
      </c>
      <c r="AL152">
        <v>3111.6019999999999</v>
      </c>
      <c r="AM152">
        <v>88</v>
      </c>
      <c r="AN152">
        <v>3111.6019999999999</v>
      </c>
      <c r="AO152">
        <v>349.76</v>
      </c>
      <c r="AP152">
        <v>86.5</v>
      </c>
      <c r="AQ152" t="s">
        <v>27</v>
      </c>
      <c r="AR152" t="s">
        <v>7</v>
      </c>
      <c r="AS152">
        <v>5.8719999999999999</v>
      </c>
      <c r="AT152">
        <v>5.85</v>
      </c>
      <c r="AU152">
        <v>6.0579999999999998</v>
      </c>
      <c r="AV152">
        <v>18.021999999999998</v>
      </c>
      <c r="AW152">
        <v>19.655000000000001</v>
      </c>
      <c r="AX152">
        <v>426.17899999999997</v>
      </c>
      <c r="AY152">
        <v>12</v>
      </c>
      <c r="AZ152">
        <v>426.17899999999997</v>
      </c>
      <c r="BA152">
        <v>54.396999999999998</v>
      </c>
      <c r="BB152">
        <v>13.5</v>
      </c>
      <c r="BC152" t="s">
        <v>27</v>
      </c>
      <c r="BD152" t="s">
        <v>95</v>
      </c>
    </row>
    <row r="153" spans="16:56" x14ac:dyDescent="0.2">
      <c r="P153" t="s">
        <v>343</v>
      </c>
      <c r="Q153" t="s">
        <v>23</v>
      </c>
      <c r="R153" t="s">
        <v>337</v>
      </c>
      <c r="S153" t="s">
        <v>287</v>
      </c>
      <c r="T153">
        <v>0</v>
      </c>
      <c r="U153">
        <v>4.45</v>
      </c>
      <c r="V153">
        <v>4.43</v>
      </c>
      <c r="W153">
        <v>4.6319999999999997</v>
      </c>
      <c r="X153">
        <v>16.055</v>
      </c>
      <c r="Y153">
        <v>16.777000000000001</v>
      </c>
      <c r="Z153">
        <v>8147.7640000000001</v>
      </c>
      <c r="AA153">
        <v>176.5</v>
      </c>
      <c r="AB153">
        <v>8147.7640000000001</v>
      </c>
      <c r="AC153" t="s">
        <v>25</v>
      </c>
      <c r="AD153" t="s">
        <v>25</v>
      </c>
      <c r="AE153" t="s">
        <v>26</v>
      </c>
      <c r="AF153" t="s">
        <v>6</v>
      </c>
      <c r="AG153">
        <v>5.6420000000000003</v>
      </c>
      <c r="AH153">
        <v>5.6050000000000004</v>
      </c>
      <c r="AI153">
        <v>5.843</v>
      </c>
      <c r="AJ153">
        <v>16.056000000000001</v>
      </c>
      <c r="AK153">
        <v>17.87</v>
      </c>
      <c r="AL153">
        <v>3942.1370000000002</v>
      </c>
      <c r="AM153">
        <v>85.4</v>
      </c>
      <c r="AN153">
        <v>3942.1370000000002</v>
      </c>
      <c r="AO153">
        <v>329.26499999999999</v>
      </c>
      <c r="AP153">
        <v>83.8</v>
      </c>
      <c r="AQ153" t="s">
        <v>27</v>
      </c>
      <c r="AR153" t="s">
        <v>7</v>
      </c>
      <c r="AS153">
        <v>5.86</v>
      </c>
      <c r="AT153">
        <v>5.843</v>
      </c>
      <c r="AU153">
        <v>6.0579999999999998</v>
      </c>
      <c r="AV153">
        <v>17.87</v>
      </c>
      <c r="AW153">
        <v>19.507000000000001</v>
      </c>
      <c r="AX153">
        <v>673.524</v>
      </c>
      <c r="AY153">
        <v>14.6</v>
      </c>
      <c r="AZ153">
        <v>673.524</v>
      </c>
      <c r="BA153">
        <v>63.878999999999998</v>
      </c>
      <c r="BB153">
        <v>16.2</v>
      </c>
      <c r="BC153" t="s">
        <v>27</v>
      </c>
      <c r="BD153" t="s">
        <v>95</v>
      </c>
    </row>
    <row r="154" spans="16:56" x14ac:dyDescent="0.2">
      <c r="P154" t="s">
        <v>344</v>
      </c>
      <c r="Q154" t="s">
        <v>23</v>
      </c>
      <c r="R154" t="s">
        <v>345</v>
      </c>
      <c r="S154" t="s">
        <v>287</v>
      </c>
      <c r="T154">
        <v>0</v>
      </c>
      <c r="U154">
        <v>4.452</v>
      </c>
      <c r="V154">
        <v>4.43</v>
      </c>
      <c r="W154">
        <v>4.633</v>
      </c>
      <c r="X154">
        <v>15.933999999999999</v>
      </c>
      <c r="Y154">
        <v>16.672999999999998</v>
      </c>
      <c r="Z154">
        <v>8013.46</v>
      </c>
      <c r="AA154">
        <v>201.8</v>
      </c>
      <c r="AB154">
        <v>8013.46</v>
      </c>
      <c r="AC154" t="s">
        <v>25</v>
      </c>
      <c r="AD154" t="s">
        <v>25</v>
      </c>
      <c r="AE154" t="s">
        <v>26</v>
      </c>
      <c r="AF154" t="s">
        <v>6</v>
      </c>
      <c r="AG154">
        <v>5.6470000000000002</v>
      </c>
      <c r="AH154">
        <v>5.6050000000000004</v>
      </c>
      <c r="AI154">
        <v>5.8780000000000001</v>
      </c>
      <c r="AJ154">
        <v>15.919</v>
      </c>
      <c r="AK154">
        <v>17.466999999999999</v>
      </c>
      <c r="AL154">
        <v>3899.4110000000001</v>
      </c>
      <c r="AM154">
        <v>98.2</v>
      </c>
      <c r="AN154">
        <v>3899.4110000000001</v>
      </c>
      <c r="AO154">
        <v>331.15499999999997</v>
      </c>
      <c r="AP154">
        <v>98</v>
      </c>
      <c r="AQ154" t="s">
        <v>27</v>
      </c>
      <c r="AR154" t="s">
        <v>7</v>
      </c>
      <c r="AS154">
        <v>5.8929999999999998</v>
      </c>
      <c r="AT154">
        <v>5.8780000000000001</v>
      </c>
      <c r="AU154">
        <v>6.0330000000000004</v>
      </c>
      <c r="AV154">
        <v>17.466999999999999</v>
      </c>
      <c r="AW154">
        <v>18.344999999999999</v>
      </c>
      <c r="AX154">
        <v>71.186999999999998</v>
      </c>
      <c r="AY154">
        <v>1.8</v>
      </c>
      <c r="AZ154">
        <v>71.186999999999998</v>
      </c>
      <c r="BA154">
        <v>6.8650000000000002</v>
      </c>
      <c r="BB154">
        <v>2</v>
      </c>
      <c r="BC154" t="s">
        <v>27</v>
      </c>
      <c r="BD154" t="s">
        <v>95</v>
      </c>
    </row>
    <row r="155" spans="16:56" x14ac:dyDescent="0.2">
      <c r="P155" t="s">
        <v>346</v>
      </c>
      <c r="Q155" t="s">
        <v>23</v>
      </c>
      <c r="R155" t="s">
        <v>347</v>
      </c>
      <c r="S155" t="s">
        <v>287</v>
      </c>
      <c r="T155">
        <v>0</v>
      </c>
      <c r="U155">
        <v>4.4530000000000003</v>
      </c>
      <c r="V155">
        <v>4.4320000000000004</v>
      </c>
      <c r="W155">
        <v>4.6349999999999998</v>
      </c>
      <c r="X155">
        <v>16.209</v>
      </c>
      <c r="Y155">
        <v>16.983000000000001</v>
      </c>
      <c r="Z155">
        <v>8151.4679999999998</v>
      </c>
      <c r="AA155">
        <v>185.8</v>
      </c>
      <c r="AB155">
        <v>8151.4679999999998</v>
      </c>
      <c r="AC155" t="s">
        <v>25</v>
      </c>
      <c r="AD155" t="s">
        <v>25</v>
      </c>
      <c r="AE155" t="s">
        <v>26</v>
      </c>
      <c r="AF155" t="s">
        <v>6</v>
      </c>
      <c r="AG155">
        <v>5.6429999999999998</v>
      </c>
      <c r="AH155">
        <v>5.6070000000000002</v>
      </c>
      <c r="AI155">
        <v>5.867</v>
      </c>
      <c r="AJ155">
        <v>16.204000000000001</v>
      </c>
      <c r="AK155">
        <v>17.710999999999999</v>
      </c>
      <c r="AL155">
        <v>4175.665</v>
      </c>
      <c r="AM155">
        <v>95.2</v>
      </c>
      <c r="AN155">
        <v>4175.665</v>
      </c>
      <c r="AO155">
        <v>348.61200000000002</v>
      </c>
      <c r="AP155">
        <v>94.6</v>
      </c>
      <c r="AQ155" t="s">
        <v>27</v>
      </c>
      <c r="AR155" t="s">
        <v>7</v>
      </c>
      <c r="AS155">
        <v>5.88</v>
      </c>
      <c r="AT155">
        <v>5.867</v>
      </c>
      <c r="AU155">
        <v>6.06</v>
      </c>
      <c r="AV155">
        <v>17.710999999999999</v>
      </c>
      <c r="AW155">
        <v>18.831</v>
      </c>
      <c r="AX155">
        <v>210.44900000000001</v>
      </c>
      <c r="AY155">
        <v>4.8</v>
      </c>
      <c r="AZ155">
        <v>210.44900000000001</v>
      </c>
      <c r="BA155">
        <v>19.951000000000001</v>
      </c>
      <c r="BB155">
        <v>5.4</v>
      </c>
      <c r="BC155" t="s">
        <v>27</v>
      </c>
      <c r="BD155" t="s">
        <v>95</v>
      </c>
    </row>
    <row r="156" spans="16:56" x14ac:dyDescent="0.2">
      <c r="P156" t="s">
        <v>348</v>
      </c>
      <c r="Q156" t="s">
        <v>23</v>
      </c>
      <c r="R156" t="s">
        <v>347</v>
      </c>
      <c r="S156" t="s">
        <v>287</v>
      </c>
      <c r="T156">
        <v>0</v>
      </c>
      <c r="U156">
        <v>4.452</v>
      </c>
      <c r="V156">
        <v>4.43</v>
      </c>
      <c r="W156">
        <v>4.6349999999999998</v>
      </c>
      <c r="X156">
        <v>15.978999999999999</v>
      </c>
      <c r="Y156">
        <v>16.718</v>
      </c>
      <c r="Z156">
        <v>8500.2739999999994</v>
      </c>
      <c r="AA156">
        <v>184.2</v>
      </c>
      <c r="AB156">
        <v>8500.2739999999994</v>
      </c>
      <c r="AC156" t="s">
        <v>25</v>
      </c>
      <c r="AD156" t="s">
        <v>25</v>
      </c>
      <c r="AE156" t="s">
        <v>26</v>
      </c>
      <c r="AF156" t="s">
        <v>6</v>
      </c>
      <c r="AG156">
        <v>5.6429999999999998</v>
      </c>
      <c r="AH156">
        <v>5.6029999999999998</v>
      </c>
      <c r="AI156">
        <v>5.8579999999999997</v>
      </c>
      <c r="AJ156">
        <v>16.093</v>
      </c>
      <c r="AK156">
        <v>17.86</v>
      </c>
      <c r="AL156">
        <v>4243.0079999999998</v>
      </c>
      <c r="AM156">
        <v>92</v>
      </c>
      <c r="AN156">
        <v>4243.0079999999998</v>
      </c>
      <c r="AO156">
        <v>339.69799999999998</v>
      </c>
      <c r="AP156">
        <v>91</v>
      </c>
      <c r="AQ156" t="s">
        <v>27</v>
      </c>
      <c r="AR156" t="s">
        <v>7</v>
      </c>
      <c r="AS156">
        <v>5.8730000000000002</v>
      </c>
      <c r="AT156">
        <v>5.8579999999999997</v>
      </c>
      <c r="AU156">
        <v>6.0529999999999999</v>
      </c>
      <c r="AV156">
        <v>17.86</v>
      </c>
      <c r="AW156">
        <v>19.212</v>
      </c>
      <c r="AX156">
        <v>371.13200000000001</v>
      </c>
      <c r="AY156">
        <v>8</v>
      </c>
      <c r="AZ156">
        <v>371.13200000000001</v>
      </c>
      <c r="BA156">
        <v>33.74</v>
      </c>
      <c r="BB156">
        <v>9</v>
      </c>
      <c r="BC156" t="s">
        <v>27</v>
      </c>
      <c r="BD156" t="s">
        <v>95</v>
      </c>
    </row>
    <row r="157" spans="16:56" x14ac:dyDescent="0.2">
      <c r="P157" t="s">
        <v>349</v>
      </c>
      <c r="Q157" t="s">
        <v>23</v>
      </c>
      <c r="R157" t="s">
        <v>347</v>
      </c>
      <c r="S157" t="s">
        <v>287</v>
      </c>
      <c r="T157">
        <v>0</v>
      </c>
      <c r="U157">
        <v>4.452</v>
      </c>
      <c r="V157">
        <v>4.43</v>
      </c>
      <c r="W157">
        <v>4.633</v>
      </c>
      <c r="X157">
        <v>16.222999999999999</v>
      </c>
      <c r="Y157">
        <v>16.983000000000001</v>
      </c>
      <c r="Z157">
        <v>8008.9340000000002</v>
      </c>
      <c r="AA157">
        <v>180</v>
      </c>
      <c r="AB157">
        <v>8008.9340000000002</v>
      </c>
      <c r="AC157" t="s">
        <v>25</v>
      </c>
      <c r="AD157" t="s">
        <v>25</v>
      </c>
      <c r="AE157" t="s">
        <v>26</v>
      </c>
      <c r="AF157" t="s">
        <v>6</v>
      </c>
      <c r="AG157">
        <v>5.6449999999999996</v>
      </c>
      <c r="AH157">
        <v>5.6020000000000003</v>
      </c>
      <c r="AI157">
        <v>5.8520000000000003</v>
      </c>
      <c r="AJ157">
        <v>16.302</v>
      </c>
      <c r="AK157">
        <v>18.001000000000001</v>
      </c>
      <c r="AL157">
        <v>3993.203</v>
      </c>
      <c r="AM157">
        <v>89.7</v>
      </c>
      <c r="AN157">
        <v>3993.203</v>
      </c>
      <c r="AO157">
        <v>339.31200000000001</v>
      </c>
      <c r="AP157">
        <v>88.5</v>
      </c>
      <c r="AQ157" t="s">
        <v>27</v>
      </c>
      <c r="AR157" t="s">
        <v>7</v>
      </c>
      <c r="AS157">
        <v>5.8680000000000003</v>
      </c>
      <c r="AT157">
        <v>5.8520000000000003</v>
      </c>
      <c r="AU157">
        <v>6.06</v>
      </c>
      <c r="AV157">
        <v>18.001000000000001</v>
      </c>
      <c r="AW157">
        <v>19.417000000000002</v>
      </c>
      <c r="AX157">
        <v>456.71699999999998</v>
      </c>
      <c r="AY157">
        <v>10.3</v>
      </c>
      <c r="AZ157">
        <v>456.71699999999998</v>
      </c>
      <c r="BA157">
        <v>44.067999999999998</v>
      </c>
      <c r="BB157">
        <v>11.5</v>
      </c>
      <c r="BC157" t="s">
        <v>27</v>
      </c>
      <c r="BD157" t="s">
        <v>95</v>
      </c>
    </row>
    <row r="158" spans="16:56" x14ac:dyDescent="0.2">
      <c r="P158" t="s">
        <v>350</v>
      </c>
      <c r="Q158" t="s">
        <v>23</v>
      </c>
      <c r="R158" t="s">
        <v>347</v>
      </c>
      <c r="S158" t="s">
        <v>287</v>
      </c>
      <c r="T158">
        <v>0</v>
      </c>
      <c r="U158">
        <v>4.452</v>
      </c>
      <c r="V158">
        <v>4.43</v>
      </c>
      <c r="W158">
        <v>4.6349999999999998</v>
      </c>
      <c r="X158">
        <v>16.045999999999999</v>
      </c>
      <c r="Y158">
        <v>16.763000000000002</v>
      </c>
      <c r="Z158">
        <v>8352.6200000000008</v>
      </c>
      <c r="AA158">
        <v>183.4</v>
      </c>
      <c r="AB158">
        <v>8352.6200000000008</v>
      </c>
      <c r="AC158" t="s">
        <v>25</v>
      </c>
      <c r="AD158" t="s">
        <v>25</v>
      </c>
      <c r="AE158" t="s">
        <v>26</v>
      </c>
      <c r="AF158" t="s">
        <v>6</v>
      </c>
      <c r="AG158">
        <v>5.6449999999999996</v>
      </c>
      <c r="AH158">
        <v>5.6050000000000004</v>
      </c>
      <c r="AI158">
        <v>5.8470000000000004</v>
      </c>
      <c r="AJ158">
        <v>16.047000000000001</v>
      </c>
      <c r="AK158">
        <v>17.837</v>
      </c>
      <c r="AL158">
        <v>3972.7719999999999</v>
      </c>
      <c r="AM158">
        <v>87.2</v>
      </c>
      <c r="AN158">
        <v>3972.7719999999999</v>
      </c>
      <c r="AO158">
        <v>323.685</v>
      </c>
      <c r="AP158">
        <v>85.7</v>
      </c>
      <c r="AQ158" t="s">
        <v>27</v>
      </c>
      <c r="AR158" t="s">
        <v>7</v>
      </c>
      <c r="AS158">
        <v>5.8650000000000002</v>
      </c>
      <c r="AT158">
        <v>5.8470000000000004</v>
      </c>
      <c r="AU158">
        <v>6.0629999999999997</v>
      </c>
      <c r="AV158">
        <v>17.837</v>
      </c>
      <c r="AW158">
        <v>19.442</v>
      </c>
      <c r="AX158">
        <v>581.88</v>
      </c>
      <c r="AY158">
        <v>12.8</v>
      </c>
      <c r="AZ158">
        <v>581.88</v>
      </c>
      <c r="BA158">
        <v>53.834000000000003</v>
      </c>
      <c r="BB158">
        <v>14.3</v>
      </c>
      <c r="BC158" t="s">
        <v>27</v>
      </c>
      <c r="BD158" t="s">
        <v>95</v>
      </c>
    </row>
    <row r="159" spans="16:56" x14ac:dyDescent="0.2">
      <c r="P159" t="s">
        <v>351</v>
      </c>
      <c r="Q159" t="s">
        <v>23</v>
      </c>
      <c r="R159" t="s">
        <v>347</v>
      </c>
      <c r="S159" t="s">
        <v>287</v>
      </c>
      <c r="T159">
        <v>0</v>
      </c>
      <c r="U159">
        <v>4.4530000000000003</v>
      </c>
      <c r="V159">
        <v>4.4320000000000004</v>
      </c>
      <c r="W159">
        <v>4.633</v>
      </c>
      <c r="X159">
        <v>16.062000000000001</v>
      </c>
      <c r="Y159">
        <v>16.771999999999998</v>
      </c>
      <c r="Z159">
        <v>7818.308</v>
      </c>
      <c r="AA159">
        <v>171</v>
      </c>
      <c r="AB159">
        <v>7818.308</v>
      </c>
      <c r="AC159" t="s">
        <v>25</v>
      </c>
      <c r="AD159" t="s">
        <v>25</v>
      </c>
      <c r="AE159" t="s">
        <v>26</v>
      </c>
      <c r="AF159" t="s">
        <v>6</v>
      </c>
      <c r="AG159">
        <v>5.6429999999999998</v>
      </c>
      <c r="AH159">
        <v>5.6029999999999998</v>
      </c>
      <c r="AI159">
        <v>5.8479999999999999</v>
      </c>
      <c r="AJ159">
        <v>16.259</v>
      </c>
      <c r="AK159">
        <v>18.082999999999998</v>
      </c>
      <c r="AL159">
        <v>3986.904</v>
      </c>
      <c r="AM159">
        <v>87.2</v>
      </c>
      <c r="AN159">
        <v>3986.904</v>
      </c>
      <c r="AO159">
        <v>347.036</v>
      </c>
      <c r="AP159">
        <v>85.7</v>
      </c>
      <c r="AQ159" t="s">
        <v>27</v>
      </c>
      <c r="AR159" t="s">
        <v>7</v>
      </c>
      <c r="AS159">
        <v>5.8630000000000004</v>
      </c>
      <c r="AT159">
        <v>5.8479999999999999</v>
      </c>
      <c r="AU159">
        <v>6.0629999999999997</v>
      </c>
      <c r="AV159">
        <v>18.082999999999998</v>
      </c>
      <c r="AW159">
        <v>19.684000000000001</v>
      </c>
      <c r="AX159">
        <v>585.81700000000001</v>
      </c>
      <c r="AY159">
        <v>12.8</v>
      </c>
      <c r="AZ159">
        <v>585.81700000000001</v>
      </c>
      <c r="BA159">
        <v>57.902000000000001</v>
      </c>
      <c r="BB159">
        <v>14.3</v>
      </c>
      <c r="BC159" t="s">
        <v>27</v>
      </c>
      <c r="BD159" t="s">
        <v>95</v>
      </c>
    </row>
    <row r="160" spans="16:56" x14ac:dyDescent="0.2">
      <c r="P160" t="s">
        <v>352</v>
      </c>
      <c r="Q160" t="s">
        <v>23</v>
      </c>
      <c r="R160" t="s">
        <v>347</v>
      </c>
      <c r="S160" t="s">
        <v>287</v>
      </c>
      <c r="T160">
        <v>0</v>
      </c>
      <c r="U160">
        <v>4.45</v>
      </c>
      <c r="V160">
        <v>4.3879999999999999</v>
      </c>
      <c r="W160">
        <v>4.633</v>
      </c>
      <c r="X160">
        <v>15.888999999999999</v>
      </c>
      <c r="Y160">
        <v>16.763999999999999</v>
      </c>
      <c r="Z160">
        <v>8208.3259999999991</v>
      </c>
      <c r="AA160">
        <v>175.1</v>
      </c>
      <c r="AB160">
        <v>8208.3259999999991</v>
      </c>
      <c r="AC160" t="s">
        <v>25</v>
      </c>
      <c r="AD160" t="s">
        <v>25</v>
      </c>
      <c r="AE160" t="s">
        <v>26</v>
      </c>
      <c r="AF160" t="s">
        <v>6</v>
      </c>
      <c r="AG160">
        <v>5.6420000000000003</v>
      </c>
      <c r="AH160">
        <v>5.6029999999999998</v>
      </c>
      <c r="AI160">
        <v>5.843</v>
      </c>
      <c r="AJ160">
        <v>16.048999999999999</v>
      </c>
      <c r="AK160">
        <v>17.818999999999999</v>
      </c>
      <c r="AL160">
        <v>4019.761</v>
      </c>
      <c r="AM160">
        <v>85.8</v>
      </c>
      <c r="AN160">
        <v>4019.761</v>
      </c>
      <c r="AO160">
        <v>333.27100000000002</v>
      </c>
      <c r="AP160">
        <v>84.1</v>
      </c>
      <c r="AQ160" t="s">
        <v>27</v>
      </c>
      <c r="AR160" t="s">
        <v>7</v>
      </c>
      <c r="AS160">
        <v>5.86</v>
      </c>
      <c r="AT160">
        <v>5.843</v>
      </c>
      <c r="AU160">
        <v>6.06</v>
      </c>
      <c r="AV160">
        <v>17.818999999999999</v>
      </c>
      <c r="AW160">
        <v>19.417000000000002</v>
      </c>
      <c r="AX160">
        <v>666.84500000000003</v>
      </c>
      <c r="AY160">
        <v>14.2</v>
      </c>
      <c r="AZ160">
        <v>666.84500000000003</v>
      </c>
      <c r="BA160">
        <v>62.779000000000003</v>
      </c>
      <c r="BB160">
        <v>15.9</v>
      </c>
      <c r="BC160" t="s">
        <v>27</v>
      </c>
      <c r="BD160" t="s">
        <v>95</v>
      </c>
    </row>
    <row r="165" spans="20:48" x14ac:dyDescent="0.2">
      <c r="V165" s="8"/>
      <c r="W165" s="8"/>
      <c r="X165" s="8"/>
      <c r="Y165" s="8"/>
    </row>
    <row r="166" spans="20:48" x14ac:dyDescent="0.2">
      <c r="V166" t="s">
        <v>279</v>
      </c>
      <c r="W166" s="8" t="s">
        <v>302</v>
      </c>
      <c r="X166" s="8"/>
      <c r="Y166" s="8" t="s">
        <v>303</v>
      </c>
      <c r="Z166" s="8"/>
      <c r="AA166" t="s">
        <v>281</v>
      </c>
      <c r="AB166" t="s">
        <v>183</v>
      </c>
      <c r="AO166" s="8"/>
      <c r="AP166" s="8"/>
      <c r="AQ166" s="8"/>
      <c r="AR166" s="8"/>
      <c r="AU166" s="4"/>
      <c r="AV166" s="4"/>
    </row>
    <row r="167" spans="20:48" x14ac:dyDescent="0.2">
      <c r="T167" s="47"/>
      <c r="V167">
        <v>5</v>
      </c>
      <c r="W167">
        <f t="shared" ref="W167:W173" si="22">AM147</f>
        <v>98.1</v>
      </c>
      <c r="X167">
        <f t="shared" ref="X167:X173" si="23">AM154</f>
        <v>98.2</v>
      </c>
      <c r="Y167">
        <f t="shared" ref="Y167:Y173" si="24">BB147</f>
        <v>2.1</v>
      </c>
      <c r="Z167">
        <f t="shared" ref="Z167:Z173" si="25">BB154</f>
        <v>2</v>
      </c>
      <c r="AA167">
        <f t="shared" ref="AA167:AA173" si="26">100-AVERAGE(W167:X167)</f>
        <v>1.8499999999999943</v>
      </c>
      <c r="AB167">
        <f t="shared" ref="AB167:AB173" si="27">_xlfn.STDEV.S(W167:X167)</f>
        <v>7.0710678118660789E-2</v>
      </c>
    </row>
    <row r="168" spans="20:48" x14ac:dyDescent="0.2">
      <c r="T168" s="47"/>
      <c r="V168">
        <v>15</v>
      </c>
      <c r="W168">
        <f t="shared" si="22"/>
        <v>95.2</v>
      </c>
      <c r="X168">
        <f t="shared" si="23"/>
        <v>95.2</v>
      </c>
      <c r="Y168">
        <f t="shared" si="24"/>
        <v>5.4</v>
      </c>
      <c r="Z168">
        <f t="shared" si="25"/>
        <v>5.4</v>
      </c>
      <c r="AA168">
        <f t="shared" si="26"/>
        <v>4.7999999999999972</v>
      </c>
      <c r="AB168">
        <f t="shared" si="27"/>
        <v>0</v>
      </c>
    </row>
    <row r="169" spans="20:48" x14ac:dyDescent="0.2">
      <c r="T169" s="47"/>
      <c r="V169">
        <v>30</v>
      </c>
      <c r="W169">
        <f t="shared" si="22"/>
        <v>92</v>
      </c>
      <c r="X169">
        <f t="shared" si="23"/>
        <v>92</v>
      </c>
      <c r="Y169">
        <f t="shared" si="24"/>
        <v>9</v>
      </c>
      <c r="Z169">
        <f t="shared" si="25"/>
        <v>9</v>
      </c>
      <c r="AA169">
        <f t="shared" si="26"/>
        <v>8</v>
      </c>
      <c r="AB169">
        <f t="shared" si="27"/>
        <v>0</v>
      </c>
    </row>
    <row r="170" spans="20:48" x14ac:dyDescent="0.2">
      <c r="T170" s="47"/>
      <c r="V170">
        <v>45</v>
      </c>
      <c r="W170">
        <f t="shared" si="22"/>
        <v>90.1</v>
      </c>
      <c r="X170">
        <f t="shared" si="23"/>
        <v>89.7</v>
      </c>
      <c r="Y170">
        <f t="shared" si="24"/>
        <v>11.1</v>
      </c>
      <c r="Z170">
        <f t="shared" si="25"/>
        <v>11.5</v>
      </c>
      <c r="AA170">
        <f t="shared" si="26"/>
        <v>10.099999999999994</v>
      </c>
      <c r="AB170">
        <f t="shared" si="27"/>
        <v>0.28284271247461301</v>
      </c>
    </row>
    <row r="171" spans="20:48" x14ac:dyDescent="0.2">
      <c r="T171" s="47"/>
      <c r="V171">
        <v>60</v>
      </c>
      <c r="W171">
        <f t="shared" si="22"/>
        <v>88.1</v>
      </c>
      <c r="X171">
        <f t="shared" si="23"/>
        <v>87.2</v>
      </c>
      <c r="Y171">
        <f t="shared" si="24"/>
        <v>13.3</v>
      </c>
      <c r="Z171">
        <f t="shared" si="25"/>
        <v>14.3</v>
      </c>
      <c r="AA171">
        <f t="shared" si="26"/>
        <v>12.349999999999994</v>
      </c>
      <c r="AB171">
        <f t="shared" si="27"/>
        <v>0.63639610306788674</v>
      </c>
    </row>
    <row r="172" spans="20:48" x14ac:dyDescent="0.2">
      <c r="T172" s="47"/>
      <c r="U172" s="46"/>
      <c r="V172" s="46">
        <v>75</v>
      </c>
      <c r="W172">
        <f t="shared" si="22"/>
        <v>88</v>
      </c>
      <c r="X172">
        <f t="shared" si="23"/>
        <v>87.2</v>
      </c>
      <c r="Y172">
        <f t="shared" si="24"/>
        <v>13.5</v>
      </c>
      <c r="Z172">
        <f t="shared" si="25"/>
        <v>14.3</v>
      </c>
      <c r="AA172">
        <f t="shared" si="26"/>
        <v>12.400000000000006</v>
      </c>
      <c r="AB172">
        <f t="shared" si="27"/>
        <v>0.56568542494923602</v>
      </c>
    </row>
    <row r="173" spans="20:48" x14ac:dyDescent="0.2">
      <c r="T173" s="47"/>
      <c r="V173">
        <v>90</v>
      </c>
      <c r="W173">
        <f t="shared" si="22"/>
        <v>85.4</v>
      </c>
      <c r="X173">
        <f t="shared" si="23"/>
        <v>85.8</v>
      </c>
      <c r="Y173">
        <f t="shared" si="24"/>
        <v>16.2</v>
      </c>
      <c r="Z173">
        <f t="shared" si="25"/>
        <v>15.9</v>
      </c>
      <c r="AA173">
        <f t="shared" si="26"/>
        <v>14.400000000000006</v>
      </c>
      <c r="AB173">
        <f t="shared" si="27"/>
        <v>0.28284271247461301</v>
      </c>
    </row>
    <row r="174" spans="20:48" x14ac:dyDescent="0.2">
      <c r="T174" s="47"/>
      <c r="W174" s="6"/>
    </row>
    <row r="175" spans="20:48" x14ac:dyDescent="0.2">
      <c r="T175" s="47"/>
    </row>
    <row r="176" spans="20:48" x14ac:dyDescent="0.2">
      <c r="T176" s="47"/>
      <c r="X176" s="6"/>
      <c r="Z176" s="6"/>
    </row>
    <row r="177" spans="20:24" x14ac:dyDescent="0.2">
      <c r="T177" s="47"/>
    </row>
    <row r="178" spans="20:24" x14ac:dyDescent="0.2">
      <c r="V178" t="s">
        <v>279</v>
      </c>
      <c r="W178" t="s">
        <v>281</v>
      </c>
      <c r="X178" t="str">
        <f>AB166</f>
        <v>Error [%]</v>
      </c>
    </row>
    <row r="179" spans="20:24" x14ac:dyDescent="0.2">
      <c r="V179">
        <v>0</v>
      </c>
      <c r="W179">
        <v>0</v>
      </c>
      <c r="X179">
        <v>0</v>
      </c>
    </row>
    <row r="180" spans="20:24" x14ac:dyDescent="0.2">
      <c r="T180" s="47"/>
      <c r="V180">
        <v>5</v>
      </c>
      <c r="W180">
        <f>AA167</f>
        <v>1.8499999999999943</v>
      </c>
      <c r="X180">
        <f>AB167</f>
        <v>7.0710678118660789E-2</v>
      </c>
    </row>
    <row r="181" spans="20:24" x14ac:dyDescent="0.2">
      <c r="V181">
        <v>15</v>
      </c>
      <c r="W181">
        <f t="shared" ref="W181:X186" si="28">AA168</f>
        <v>4.7999999999999972</v>
      </c>
      <c r="X181">
        <f>AB168</f>
        <v>0</v>
      </c>
    </row>
    <row r="182" spans="20:24" x14ac:dyDescent="0.2">
      <c r="V182">
        <v>30</v>
      </c>
      <c r="W182">
        <f t="shared" si="28"/>
        <v>8</v>
      </c>
      <c r="X182">
        <f>AB169</f>
        <v>0</v>
      </c>
    </row>
    <row r="183" spans="20:24" x14ac:dyDescent="0.2">
      <c r="V183">
        <v>45</v>
      </c>
      <c r="W183">
        <f t="shared" si="28"/>
        <v>10.099999999999994</v>
      </c>
      <c r="X183">
        <f>AB170</f>
        <v>0.28284271247461301</v>
      </c>
    </row>
    <row r="184" spans="20:24" x14ac:dyDescent="0.2">
      <c r="V184">
        <v>60</v>
      </c>
      <c r="W184">
        <f t="shared" si="28"/>
        <v>12.349999999999994</v>
      </c>
      <c r="X184">
        <f t="shared" si="28"/>
        <v>0.63639610306788674</v>
      </c>
    </row>
    <row r="185" spans="20:24" x14ac:dyDescent="0.2">
      <c r="U185" s="46"/>
      <c r="V185" s="46">
        <v>75</v>
      </c>
      <c r="W185">
        <f t="shared" si="28"/>
        <v>12.400000000000006</v>
      </c>
      <c r="X185">
        <f t="shared" si="28"/>
        <v>0.56568542494923602</v>
      </c>
    </row>
    <row r="186" spans="20:24" x14ac:dyDescent="0.2">
      <c r="V186">
        <v>90</v>
      </c>
      <c r="W186">
        <f t="shared" si="28"/>
        <v>14.400000000000006</v>
      </c>
      <c r="X186">
        <f t="shared" si="28"/>
        <v>0.28284271247461301</v>
      </c>
    </row>
  </sheetData>
  <mergeCells count="27">
    <mergeCell ref="V165:W165"/>
    <mergeCell ref="X165:Y165"/>
    <mergeCell ref="W166:X166"/>
    <mergeCell ref="Y166:Z166"/>
    <mergeCell ref="AO166:AP166"/>
    <mergeCell ref="AQ166:AR166"/>
    <mergeCell ref="AO67:AP67"/>
    <mergeCell ref="AQ67:AR67"/>
    <mergeCell ref="AS67:AT67"/>
    <mergeCell ref="V114:W114"/>
    <mergeCell ref="X114:Y114"/>
    <mergeCell ref="W115:X115"/>
    <mergeCell ref="Y115:Z115"/>
    <mergeCell ref="AO115:AP115"/>
    <mergeCell ref="AQ115:AR115"/>
    <mergeCell ref="AS115:AT115"/>
    <mergeCell ref="AB22:AC22"/>
    <mergeCell ref="AD22:AE22"/>
    <mergeCell ref="AF22:AG22"/>
    <mergeCell ref="V66:W66"/>
    <mergeCell ref="X66:Y66"/>
    <mergeCell ref="W67:X67"/>
    <mergeCell ref="Y67:Z67"/>
    <mergeCell ref="C2:D2"/>
    <mergeCell ref="C12:D12"/>
    <mergeCell ref="V22:W22"/>
    <mergeCell ref="X22:Y2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6243E-57BB-994C-9429-37488116D8DD}">
  <dimension ref="A2:N29"/>
  <sheetViews>
    <sheetView workbookViewId="0">
      <selection activeCell="N29" sqref="N29"/>
    </sheetView>
  </sheetViews>
  <sheetFormatPr baseColWidth="10" defaultColWidth="8.83203125" defaultRowHeight="15" x14ac:dyDescent="0.2"/>
  <cols>
    <col min="2" max="2" width="14.5" customWidth="1"/>
    <col min="3" max="3" width="14" bestFit="1" customWidth="1"/>
    <col min="4" max="4" width="22.1640625" bestFit="1" customWidth="1"/>
    <col min="5" max="5" width="24.5" bestFit="1" customWidth="1"/>
    <col min="6" max="6" width="24.33203125" bestFit="1" customWidth="1"/>
    <col min="7" max="7" width="8" bestFit="1" customWidth="1"/>
  </cols>
  <sheetData>
    <row r="2" spans="1:14" x14ac:dyDescent="0.2">
      <c r="A2" s="49" t="s">
        <v>353</v>
      </c>
      <c r="B2" s="49"/>
      <c r="C2" s="49"/>
      <c r="D2" s="49"/>
      <c r="E2" s="49"/>
      <c r="F2" s="49"/>
    </row>
    <row r="3" spans="1:14" x14ac:dyDescent="0.2">
      <c r="A3" s="50"/>
    </row>
    <row r="5" spans="1:14" x14ac:dyDescent="0.2">
      <c r="A5" s="51"/>
      <c r="B5" s="50" t="s">
        <v>354</v>
      </c>
      <c r="I5" s="51"/>
      <c r="J5" s="50" t="s">
        <v>355</v>
      </c>
    </row>
    <row r="6" spans="1:14" x14ac:dyDescent="0.2">
      <c r="B6" t="s">
        <v>7</v>
      </c>
      <c r="C6" t="s">
        <v>356</v>
      </c>
      <c r="D6" t="s">
        <v>357</v>
      </c>
      <c r="J6" t="s">
        <v>7</v>
      </c>
      <c r="K6" t="s">
        <v>356</v>
      </c>
      <c r="L6" t="s">
        <v>357</v>
      </c>
    </row>
    <row r="7" spans="1:14" x14ac:dyDescent="0.2">
      <c r="A7" t="s">
        <v>4</v>
      </c>
      <c r="B7" t="s">
        <v>18</v>
      </c>
      <c r="C7" t="s">
        <v>18</v>
      </c>
      <c r="D7" t="s">
        <v>18</v>
      </c>
      <c r="E7" t="s">
        <v>207</v>
      </c>
      <c r="F7" t="s">
        <v>371</v>
      </c>
      <c r="I7" t="s">
        <v>4</v>
      </c>
      <c r="J7" t="s">
        <v>18</v>
      </c>
      <c r="K7" t="s">
        <v>18</v>
      </c>
      <c r="L7" t="s">
        <v>18</v>
      </c>
      <c r="M7" t="s">
        <v>207</v>
      </c>
      <c r="N7" t="s">
        <v>371</v>
      </c>
    </row>
    <row r="8" spans="1:14" x14ac:dyDescent="0.2">
      <c r="A8" s="22" t="s">
        <v>358</v>
      </c>
      <c r="B8" s="22">
        <v>53.655000000000001</v>
      </c>
      <c r="C8" s="22">
        <v>10.752000000000001</v>
      </c>
      <c r="D8" s="22">
        <v>0</v>
      </c>
      <c r="E8" s="22">
        <f>B8+C8+D8</f>
        <v>64.406999999999996</v>
      </c>
      <c r="I8" t="s">
        <v>358</v>
      </c>
      <c r="J8">
        <v>49.87</v>
      </c>
      <c r="K8">
        <v>42.942</v>
      </c>
      <c r="L8">
        <v>0</v>
      </c>
      <c r="M8">
        <f>J8+K8+L8</f>
        <v>92.811999999999998</v>
      </c>
      <c r="N8">
        <f>(K8/M8)*100</f>
        <v>46.267724001206737</v>
      </c>
    </row>
    <row r="9" spans="1:14" x14ac:dyDescent="0.2">
      <c r="A9" t="s">
        <v>359</v>
      </c>
      <c r="B9">
        <v>85.402000000000001</v>
      </c>
      <c r="C9">
        <v>5.8559999999999999</v>
      </c>
      <c r="D9">
        <v>0</v>
      </c>
      <c r="E9">
        <f t="shared" ref="E9:E19" si="0">B9+C9+D9</f>
        <v>91.257999999999996</v>
      </c>
      <c r="F9">
        <f t="shared" ref="F9:F19" si="1">(C9/E9)*100</f>
        <v>6.4169716627583337</v>
      </c>
      <c r="I9" t="s">
        <v>359</v>
      </c>
      <c r="J9">
        <v>51.3</v>
      </c>
      <c r="K9">
        <v>43.808</v>
      </c>
      <c r="L9">
        <v>0</v>
      </c>
      <c r="M9">
        <f t="shared" ref="M9:M19" si="2">J9+K9+L9</f>
        <v>95.108000000000004</v>
      </c>
      <c r="N9">
        <f t="shared" ref="N9:N19" si="3">(K9/M9)*100</f>
        <v>46.061319762795975</v>
      </c>
    </row>
    <row r="10" spans="1:14" x14ac:dyDescent="0.2">
      <c r="A10" t="s">
        <v>360</v>
      </c>
      <c r="B10">
        <v>83.581000000000003</v>
      </c>
      <c r="C10">
        <v>4.01</v>
      </c>
      <c r="D10">
        <v>0</v>
      </c>
      <c r="E10">
        <f t="shared" si="0"/>
        <v>87.591000000000008</v>
      </c>
      <c r="F10">
        <f t="shared" si="1"/>
        <v>4.5780959230971208</v>
      </c>
      <c r="I10" t="s">
        <v>360</v>
      </c>
      <c r="J10">
        <v>45.441000000000003</v>
      </c>
      <c r="K10">
        <v>45.600999999999999</v>
      </c>
      <c r="L10">
        <v>0</v>
      </c>
      <c r="M10">
        <f t="shared" si="2"/>
        <v>91.042000000000002</v>
      </c>
      <c r="N10">
        <f t="shared" si="3"/>
        <v>50.087871531820468</v>
      </c>
    </row>
    <row r="11" spans="1:14" x14ac:dyDescent="0.2">
      <c r="A11" t="s">
        <v>361</v>
      </c>
      <c r="B11">
        <v>87.563999999999993</v>
      </c>
      <c r="C11">
        <v>3.8319999999999999</v>
      </c>
      <c r="D11">
        <v>0</v>
      </c>
      <c r="E11">
        <f t="shared" si="0"/>
        <v>91.395999999999987</v>
      </c>
      <c r="F11">
        <f t="shared" si="1"/>
        <v>4.1927436649306324</v>
      </c>
      <c r="I11" t="s">
        <v>361</v>
      </c>
      <c r="J11">
        <v>46.768999999999998</v>
      </c>
      <c r="K11">
        <v>48.567</v>
      </c>
      <c r="L11">
        <v>0</v>
      </c>
      <c r="M11">
        <f t="shared" si="2"/>
        <v>95.335999999999999</v>
      </c>
      <c r="N11">
        <f t="shared" si="3"/>
        <v>50.942980615926828</v>
      </c>
    </row>
    <row r="12" spans="1:14" x14ac:dyDescent="0.2">
      <c r="A12" t="s">
        <v>362</v>
      </c>
      <c r="B12">
        <v>84.835999999999999</v>
      </c>
      <c r="C12">
        <v>3.883</v>
      </c>
      <c r="D12">
        <v>0</v>
      </c>
      <c r="E12">
        <f t="shared" si="0"/>
        <v>88.718999999999994</v>
      </c>
      <c r="F12">
        <f t="shared" si="1"/>
        <v>4.3767400444098783</v>
      </c>
      <c r="I12" t="s">
        <v>362</v>
      </c>
      <c r="J12">
        <v>45.716000000000001</v>
      </c>
      <c r="K12">
        <v>49.765999999999998</v>
      </c>
      <c r="L12">
        <v>0</v>
      </c>
      <c r="M12">
        <f t="shared" si="2"/>
        <v>95.481999999999999</v>
      </c>
      <c r="N12">
        <f t="shared" si="3"/>
        <v>52.120818583607374</v>
      </c>
    </row>
    <row r="13" spans="1:14" x14ac:dyDescent="0.2">
      <c r="A13" t="s">
        <v>363</v>
      </c>
      <c r="B13">
        <v>95.688000000000002</v>
      </c>
      <c r="C13">
        <v>2.39</v>
      </c>
      <c r="D13">
        <v>0</v>
      </c>
      <c r="E13">
        <f t="shared" si="0"/>
        <v>98.078000000000003</v>
      </c>
      <c r="F13">
        <f t="shared" si="1"/>
        <v>2.4368359876832728</v>
      </c>
      <c r="I13" t="s">
        <v>363</v>
      </c>
      <c r="J13">
        <v>51.945999999999998</v>
      </c>
      <c r="K13">
        <v>45.911999999999999</v>
      </c>
      <c r="L13">
        <v>0</v>
      </c>
      <c r="M13">
        <f t="shared" si="2"/>
        <v>97.858000000000004</v>
      </c>
      <c r="N13">
        <f t="shared" si="3"/>
        <v>46.916961311287778</v>
      </c>
    </row>
    <row r="14" spans="1:14" x14ac:dyDescent="0.2">
      <c r="A14" t="s">
        <v>364</v>
      </c>
      <c r="B14">
        <v>39.598999999999997</v>
      </c>
      <c r="C14">
        <v>0</v>
      </c>
      <c r="D14">
        <v>0</v>
      </c>
      <c r="E14">
        <f t="shared" si="0"/>
        <v>39.598999999999997</v>
      </c>
      <c r="F14">
        <f t="shared" si="1"/>
        <v>0</v>
      </c>
      <c r="I14" t="s">
        <v>364</v>
      </c>
      <c r="J14">
        <v>46.515999999999998</v>
      </c>
      <c r="K14">
        <v>50.335000000000001</v>
      </c>
      <c r="L14">
        <v>0</v>
      </c>
      <c r="M14">
        <f t="shared" si="2"/>
        <v>96.850999999999999</v>
      </c>
      <c r="N14">
        <f t="shared" si="3"/>
        <v>51.971585218531558</v>
      </c>
    </row>
    <row r="15" spans="1:14" x14ac:dyDescent="0.2">
      <c r="A15" t="s">
        <v>365</v>
      </c>
      <c r="B15">
        <v>95.022999999999996</v>
      </c>
      <c r="C15">
        <v>0</v>
      </c>
      <c r="D15">
        <v>0</v>
      </c>
      <c r="E15">
        <f t="shared" si="0"/>
        <v>95.022999999999996</v>
      </c>
      <c r="F15">
        <f t="shared" si="1"/>
        <v>0</v>
      </c>
      <c r="I15" t="s">
        <v>365</v>
      </c>
      <c r="J15">
        <v>50.667999999999999</v>
      </c>
      <c r="K15">
        <v>47.62</v>
      </c>
      <c r="L15">
        <v>0</v>
      </c>
      <c r="M15">
        <f t="shared" si="2"/>
        <v>98.287999999999997</v>
      </c>
      <c r="N15">
        <f t="shared" si="3"/>
        <v>48.449454663845025</v>
      </c>
    </row>
    <row r="16" spans="1:14" x14ac:dyDescent="0.2">
      <c r="A16" t="s">
        <v>366</v>
      </c>
      <c r="B16">
        <v>92.188000000000002</v>
      </c>
      <c r="C16">
        <v>0</v>
      </c>
      <c r="D16">
        <v>0</v>
      </c>
      <c r="E16">
        <f t="shared" si="0"/>
        <v>92.188000000000002</v>
      </c>
      <c r="F16">
        <f t="shared" si="1"/>
        <v>0</v>
      </c>
      <c r="I16" t="s">
        <v>366</v>
      </c>
      <c r="J16">
        <v>55.872999999999998</v>
      </c>
      <c r="K16">
        <v>41.573</v>
      </c>
      <c r="L16">
        <v>0</v>
      </c>
      <c r="M16">
        <f t="shared" si="2"/>
        <v>97.445999999999998</v>
      </c>
      <c r="N16">
        <f t="shared" si="3"/>
        <v>42.662602877491125</v>
      </c>
    </row>
    <row r="17" spans="1:14" x14ac:dyDescent="0.2">
      <c r="A17" t="s">
        <v>367</v>
      </c>
      <c r="B17">
        <v>88.278999999999996</v>
      </c>
      <c r="C17">
        <v>0</v>
      </c>
      <c r="D17">
        <v>0</v>
      </c>
      <c r="E17">
        <f t="shared" si="0"/>
        <v>88.278999999999996</v>
      </c>
      <c r="F17">
        <f t="shared" si="1"/>
        <v>0</v>
      </c>
      <c r="I17" t="s">
        <v>367</v>
      </c>
      <c r="J17">
        <v>60.529000000000003</v>
      </c>
      <c r="K17">
        <v>38.534999999999997</v>
      </c>
      <c r="L17">
        <v>0</v>
      </c>
      <c r="M17">
        <f t="shared" si="2"/>
        <v>99.063999999999993</v>
      </c>
      <c r="N17">
        <f t="shared" si="3"/>
        <v>38.899095534200114</v>
      </c>
    </row>
    <row r="18" spans="1:14" x14ac:dyDescent="0.2">
      <c r="A18" t="s">
        <v>368</v>
      </c>
      <c r="B18">
        <v>98.135999999999996</v>
      </c>
      <c r="C18">
        <v>0</v>
      </c>
      <c r="D18">
        <v>0</v>
      </c>
      <c r="E18">
        <f t="shared" si="0"/>
        <v>98.135999999999996</v>
      </c>
      <c r="F18">
        <f t="shared" si="1"/>
        <v>0</v>
      </c>
      <c r="I18" t="s">
        <v>368</v>
      </c>
      <c r="J18">
        <v>98.42</v>
      </c>
      <c r="K18">
        <v>2.3530000000000002</v>
      </c>
      <c r="L18">
        <v>0</v>
      </c>
      <c r="M18">
        <f t="shared" si="2"/>
        <v>100.773</v>
      </c>
      <c r="N18">
        <f t="shared" si="3"/>
        <v>2.3349508300834554</v>
      </c>
    </row>
    <row r="19" spans="1:14" x14ac:dyDescent="0.2">
      <c r="A19" t="s">
        <v>369</v>
      </c>
      <c r="B19">
        <v>100.155</v>
      </c>
      <c r="C19">
        <v>0</v>
      </c>
      <c r="D19">
        <v>0</v>
      </c>
      <c r="E19">
        <f t="shared" si="0"/>
        <v>100.155</v>
      </c>
      <c r="F19">
        <f t="shared" si="1"/>
        <v>0</v>
      </c>
      <c r="I19" t="s">
        <v>369</v>
      </c>
      <c r="J19">
        <v>102.95399999999999</v>
      </c>
      <c r="K19">
        <v>0</v>
      </c>
      <c r="L19">
        <v>0</v>
      </c>
      <c r="M19">
        <f t="shared" si="2"/>
        <v>102.95399999999999</v>
      </c>
      <c r="N19">
        <f t="shared" si="3"/>
        <v>0</v>
      </c>
    </row>
    <row r="22" spans="1:14" x14ac:dyDescent="0.2">
      <c r="A22" s="51"/>
      <c r="B22" s="50" t="s">
        <v>354</v>
      </c>
      <c r="I22" s="51"/>
      <c r="J22" s="50" t="s">
        <v>355</v>
      </c>
    </row>
    <row r="24" spans="1:14" x14ac:dyDescent="0.2">
      <c r="A24" t="s">
        <v>370</v>
      </c>
      <c r="B24" t="s">
        <v>281</v>
      </c>
      <c r="C24" t="s">
        <v>183</v>
      </c>
      <c r="I24" t="s">
        <v>370</v>
      </c>
      <c r="J24" t="s">
        <v>281</v>
      </c>
      <c r="K24" t="s">
        <v>183</v>
      </c>
    </row>
    <row r="25" spans="1:14" x14ac:dyDescent="0.2">
      <c r="A25">
        <v>0</v>
      </c>
      <c r="B25">
        <f>AVERAGE(F16:F17)</f>
        <v>0</v>
      </c>
      <c r="C25">
        <f>_xlfn.STDEV.S(F16:F17)</f>
        <v>0</v>
      </c>
      <c r="I25">
        <v>0</v>
      </c>
      <c r="J25">
        <f>AVERAGE(N16:N17)</f>
        <v>40.78084920584562</v>
      </c>
      <c r="K25">
        <f>_xlfn.STDEV.S(N16:N17)</f>
        <v>2.6612015634864412</v>
      </c>
    </row>
    <row r="26" spans="1:14" x14ac:dyDescent="0.2">
      <c r="A26">
        <v>5</v>
      </c>
      <c r="B26">
        <f>AVERAGE(F14:F15)</f>
        <v>0</v>
      </c>
      <c r="C26">
        <f>_xlfn.STDEV.S(F14:F15)</f>
        <v>0</v>
      </c>
      <c r="I26">
        <v>5</v>
      </c>
      <c r="J26">
        <f>AVERAGE(N14:N15)</f>
        <v>50.210519941188295</v>
      </c>
      <c r="K26">
        <f>_xlfn.STDEV.S(N14:N15)</f>
        <v>2.4905223994431842</v>
      </c>
    </row>
    <row r="27" spans="1:14" x14ac:dyDescent="0.2">
      <c r="A27">
        <v>10</v>
      </c>
      <c r="B27">
        <f>AVERAGE(F12:F13)</f>
        <v>3.4067880160465753</v>
      </c>
      <c r="C27">
        <f>_xlfn.STDEV.S(F12:F13)</f>
        <v>1.3717193133626759</v>
      </c>
      <c r="I27">
        <v>10</v>
      </c>
      <c r="J27">
        <f>AVERAGE(N12:N13)</f>
        <v>49.518889947447576</v>
      </c>
      <c r="K27">
        <f>_xlfn.STDEV.S(N12:N13)</f>
        <v>3.6796827655841162</v>
      </c>
    </row>
    <row r="28" spans="1:14" x14ac:dyDescent="0.2">
      <c r="A28">
        <v>20</v>
      </c>
      <c r="B28">
        <f>AVERAGE(F10:F11)</f>
        <v>4.3854197940138766</v>
      </c>
      <c r="C28">
        <f>_xlfn.STDEV.S(F10:F11)</f>
        <v>0.272485194895073</v>
      </c>
      <c r="I28">
        <v>20</v>
      </c>
      <c r="J28">
        <f>AVERAGE(N10:N11)</f>
        <v>50.515426073873648</v>
      </c>
      <c r="K28">
        <f>_xlfn.STDEV.S(N10:N11)</f>
        <v>0.60465343202582478</v>
      </c>
    </row>
    <row r="29" spans="1:14" x14ac:dyDescent="0.2">
      <c r="A29">
        <v>30</v>
      </c>
      <c r="B29">
        <f>F9</f>
        <v>6.4169716627583337</v>
      </c>
      <c r="C29">
        <v>0</v>
      </c>
      <c r="I29">
        <v>30</v>
      </c>
      <c r="J29">
        <f>AVERAGE(N8:N9)</f>
        <v>46.164521882001353</v>
      </c>
      <c r="K29">
        <f>_xlfn.STDEV.S(N8:N9)</f>
        <v>0.14594983664589486</v>
      </c>
    </row>
  </sheetData>
  <mergeCells count="1">
    <mergeCell ref="A2:F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0BE52-B6AF-6D49-A6EB-5BF343F0C019}">
  <sheetPr codeName="Sheet15"/>
  <dimension ref="A4:BA71"/>
  <sheetViews>
    <sheetView zoomScaleNormal="90" workbookViewId="0">
      <selection activeCell="H16" sqref="H16"/>
    </sheetView>
  </sheetViews>
  <sheetFormatPr baseColWidth="10" defaultColWidth="8.83203125" defaultRowHeight="15" x14ac:dyDescent="0.2"/>
  <cols>
    <col min="2" max="2" width="10.1640625" customWidth="1"/>
    <col min="3" max="3" width="12.33203125" customWidth="1"/>
    <col min="4" max="4" width="11.83203125" customWidth="1"/>
    <col min="5" max="5" width="12.83203125" customWidth="1"/>
  </cols>
  <sheetData>
    <row r="4" spans="1:8" x14ac:dyDescent="0.2">
      <c r="A4" t="s">
        <v>94</v>
      </c>
      <c r="E4" t="s">
        <v>45</v>
      </c>
    </row>
    <row r="5" spans="1:8" x14ac:dyDescent="0.2">
      <c r="A5" t="s">
        <v>46</v>
      </c>
      <c r="B5" t="s">
        <v>40</v>
      </c>
      <c r="C5" t="s">
        <v>41</v>
      </c>
      <c r="D5" t="s">
        <v>92</v>
      </c>
      <c r="E5" t="s">
        <v>46</v>
      </c>
      <c r="F5" t="s">
        <v>40</v>
      </c>
      <c r="G5" t="s">
        <v>41</v>
      </c>
      <c r="H5" t="s">
        <v>92</v>
      </c>
    </row>
    <row r="6" spans="1:8" x14ac:dyDescent="0.2">
      <c r="A6">
        <v>57.9758827101981</v>
      </c>
      <c r="B6">
        <v>49.830294348188858</v>
      </c>
      <c r="C6">
        <v>58.281101618790728</v>
      </c>
      <c r="D6">
        <v>26.231988204514941</v>
      </c>
      <c r="E6">
        <v>3.2010622102301944</v>
      </c>
      <c r="F6">
        <v>1.1816961394115304</v>
      </c>
      <c r="G6">
        <v>1.5886458782942627</v>
      </c>
      <c r="H6">
        <v>1.3973405903213663</v>
      </c>
    </row>
    <row r="24" spans="1:53" x14ac:dyDescent="0.2">
      <c r="C24" t="s">
        <v>3</v>
      </c>
      <c r="D24" t="s">
        <v>4</v>
      </c>
      <c r="E24" t="s">
        <v>5</v>
      </c>
      <c r="F24" t="s">
        <v>6</v>
      </c>
      <c r="G24" t="s">
        <v>6</v>
      </c>
      <c r="H24" t="s">
        <v>6</v>
      </c>
      <c r="I24" t="s">
        <v>6</v>
      </c>
      <c r="J24" t="s">
        <v>6</v>
      </c>
      <c r="K24" t="s">
        <v>6</v>
      </c>
      <c r="L24" t="s">
        <v>6</v>
      </c>
      <c r="M24" t="s">
        <v>6</v>
      </c>
      <c r="N24" t="s">
        <v>6</v>
      </c>
      <c r="O24" t="s">
        <v>6</v>
      </c>
      <c r="P24" t="s">
        <v>6</v>
      </c>
      <c r="Q24" t="s">
        <v>6</v>
      </c>
      <c r="R24" t="s">
        <v>7</v>
      </c>
      <c r="S24" t="s">
        <v>7</v>
      </c>
      <c r="T24" t="s">
        <v>7</v>
      </c>
      <c r="U24" t="s">
        <v>7</v>
      </c>
      <c r="V24" t="s">
        <v>7</v>
      </c>
      <c r="W24" t="s">
        <v>7</v>
      </c>
      <c r="X24" t="s">
        <v>7</v>
      </c>
      <c r="Y24" t="s">
        <v>7</v>
      </c>
      <c r="Z24" t="s">
        <v>7</v>
      </c>
      <c r="AA24" t="s">
        <v>7</v>
      </c>
      <c r="AB24" t="s">
        <v>7</v>
      </c>
      <c r="AC24" t="s">
        <v>7</v>
      </c>
      <c r="AD24" t="s">
        <v>8</v>
      </c>
      <c r="AE24" t="s">
        <v>8</v>
      </c>
      <c r="AF24" t="s">
        <v>8</v>
      </c>
      <c r="AG24" t="s">
        <v>8</v>
      </c>
      <c r="AH24" t="s">
        <v>8</v>
      </c>
      <c r="AI24" t="s">
        <v>8</v>
      </c>
      <c r="AJ24" t="s">
        <v>8</v>
      </c>
      <c r="AK24" t="s">
        <v>8</v>
      </c>
      <c r="AL24" t="s">
        <v>8</v>
      </c>
      <c r="AM24" t="s">
        <v>8</v>
      </c>
      <c r="AN24" t="s">
        <v>8</v>
      </c>
      <c r="AO24" t="s">
        <v>8</v>
      </c>
      <c r="AP24" t="s">
        <v>9</v>
      </c>
      <c r="AQ24" t="s">
        <v>9</v>
      </c>
      <c r="AR24" t="s">
        <v>9</v>
      </c>
      <c r="AS24" t="s">
        <v>9</v>
      </c>
      <c r="AT24" t="s">
        <v>9</v>
      </c>
      <c r="AU24" t="s">
        <v>9</v>
      </c>
      <c r="AV24" t="s">
        <v>9</v>
      </c>
      <c r="AW24" t="s">
        <v>9</v>
      </c>
      <c r="AX24" t="s">
        <v>9</v>
      </c>
      <c r="AY24" t="s">
        <v>9</v>
      </c>
      <c r="AZ24" t="s">
        <v>9</v>
      </c>
      <c r="BA24" t="s">
        <v>9</v>
      </c>
    </row>
    <row r="25" spans="1:53" x14ac:dyDescent="0.2">
      <c r="F25" t="s">
        <v>10</v>
      </c>
      <c r="G25" t="s">
        <v>11</v>
      </c>
      <c r="H25" t="s">
        <v>12</v>
      </c>
      <c r="I25" t="s">
        <v>13</v>
      </c>
      <c r="J25" t="s">
        <v>14</v>
      </c>
      <c r="K25" t="s">
        <v>15</v>
      </c>
      <c r="L25" t="s">
        <v>16</v>
      </c>
      <c r="M25" t="s">
        <v>17</v>
      </c>
      <c r="N25" t="s">
        <v>18</v>
      </c>
      <c r="O25" t="s">
        <v>19</v>
      </c>
      <c r="P25" t="s">
        <v>20</v>
      </c>
      <c r="Q25" t="s">
        <v>21</v>
      </c>
      <c r="R25" t="s">
        <v>10</v>
      </c>
      <c r="S25" t="s">
        <v>11</v>
      </c>
      <c r="T25" t="s">
        <v>12</v>
      </c>
      <c r="U25" t="s">
        <v>13</v>
      </c>
      <c r="V25" t="s">
        <v>14</v>
      </c>
      <c r="W25" t="s">
        <v>15</v>
      </c>
      <c r="X25" t="s">
        <v>16</v>
      </c>
      <c r="Y25" t="s">
        <v>17</v>
      </c>
      <c r="Z25" t="s">
        <v>18</v>
      </c>
      <c r="AA25" t="s">
        <v>19</v>
      </c>
      <c r="AB25" t="s">
        <v>20</v>
      </c>
      <c r="AC25" t="s">
        <v>21</v>
      </c>
      <c r="AD25" t="s">
        <v>10</v>
      </c>
      <c r="AE25" t="s">
        <v>11</v>
      </c>
      <c r="AF25" t="s">
        <v>12</v>
      </c>
      <c r="AG25" t="s">
        <v>13</v>
      </c>
      <c r="AH25" t="s">
        <v>14</v>
      </c>
      <c r="AI25" t="s">
        <v>15</v>
      </c>
      <c r="AJ25" t="s">
        <v>16</v>
      </c>
      <c r="AK25" t="s">
        <v>17</v>
      </c>
      <c r="AL25" t="s">
        <v>18</v>
      </c>
      <c r="AM25" t="s">
        <v>19</v>
      </c>
      <c r="AN25" t="s">
        <v>20</v>
      </c>
      <c r="AO25" t="s">
        <v>21</v>
      </c>
      <c r="AP25" t="s">
        <v>10</v>
      </c>
      <c r="AQ25" t="s">
        <v>11</v>
      </c>
      <c r="AR25" t="s">
        <v>12</v>
      </c>
      <c r="AS25" t="s">
        <v>13</v>
      </c>
      <c r="AT25" t="s">
        <v>14</v>
      </c>
      <c r="AU25" t="s">
        <v>15</v>
      </c>
      <c r="AV25" t="s">
        <v>16</v>
      </c>
      <c r="AW25" t="s">
        <v>17</v>
      </c>
      <c r="AX25" t="s">
        <v>18</v>
      </c>
      <c r="AY25" t="s">
        <v>19</v>
      </c>
      <c r="AZ25" t="s">
        <v>20</v>
      </c>
      <c r="BA25" t="s">
        <v>21</v>
      </c>
    </row>
    <row r="26" spans="1:53" x14ac:dyDescent="0.2">
      <c r="A26" t="s">
        <v>22</v>
      </c>
      <c r="B26" t="s">
        <v>23</v>
      </c>
      <c r="C26" t="s">
        <v>24</v>
      </c>
      <c r="E26">
        <v>0</v>
      </c>
      <c r="F26">
        <v>4.4930000000000003</v>
      </c>
      <c r="G26">
        <v>4.423</v>
      </c>
      <c r="H26">
        <v>4.657</v>
      </c>
      <c r="I26">
        <v>40.734999999999999</v>
      </c>
      <c r="J26">
        <v>41.084000000000003</v>
      </c>
      <c r="K26">
        <v>5772.9520000000002</v>
      </c>
      <c r="L26">
        <v>885.5</v>
      </c>
      <c r="M26">
        <v>5772.9520000000002</v>
      </c>
      <c r="N26" t="s">
        <v>25</v>
      </c>
      <c r="O26" t="s">
        <v>25</v>
      </c>
      <c r="P26" t="s">
        <v>26</v>
      </c>
      <c r="Q26" t="s">
        <v>6</v>
      </c>
      <c r="R26">
        <v>5.7380000000000004</v>
      </c>
      <c r="S26">
        <v>5.6929999999999996</v>
      </c>
      <c r="T26">
        <v>5.8579999999999997</v>
      </c>
      <c r="U26">
        <v>38.798999999999999</v>
      </c>
      <c r="V26">
        <v>39.536000000000001</v>
      </c>
      <c r="W26">
        <v>292.98700000000002</v>
      </c>
      <c r="X26">
        <v>44.9</v>
      </c>
      <c r="Y26">
        <v>292.98700000000002</v>
      </c>
      <c r="Z26">
        <v>44.052</v>
      </c>
      <c r="AA26">
        <v>44.3</v>
      </c>
      <c r="AB26" t="s">
        <v>27</v>
      </c>
      <c r="AC26" t="s">
        <v>7</v>
      </c>
      <c r="AD26">
        <v>8.7279999999999998</v>
      </c>
      <c r="AE26">
        <v>8.702</v>
      </c>
      <c r="AF26">
        <v>8.8000000000000007</v>
      </c>
      <c r="AG26">
        <v>40.683</v>
      </c>
      <c r="AH26">
        <v>40.715000000000003</v>
      </c>
      <c r="AI26">
        <v>10.824</v>
      </c>
      <c r="AJ26">
        <v>1.7</v>
      </c>
      <c r="AK26">
        <v>10.824</v>
      </c>
      <c r="AL26">
        <v>1.681</v>
      </c>
      <c r="AM26">
        <v>1.7</v>
      </c>
      <c r="AN26" t="s">
        <v>27</v>
      </c>
      <c r="AO26" t="s">
        <v>8</v>
      </c>
      <c r="AP26">
        <v>8.8330000000000002</v>
      </c>
      <c r="AQ26">
        <v>8.8019999999999996</v>
      </c>
      <c r="AR26">
        <v>8.9550000000000001</v>
      </c>
      <c r="AS26">
        <v>40.719000000000001</v>
      </c>
      <c r="AT26">
        <v>42.015000000000001</v>
      </c>
      <c r="AU26">
        <v>348.13</v>
      </c>
      <c r="AV26">
        <v>53.4</v>
      </c>
      <c r="AW26">
        <v>348.13</v>
      </c>
      <c r="AX26">
        <v>53.734999999999999</v>
      </c>
      <c r="AY26">
        <v>54</v>
      </c>
      <c r="AZ26" t="s">
        <v>27</v>
      </c>
      <c r="BA26" t="s">
        <v>9</v>
      </c>
    </row>
    <row r="27" spans="1:53" x14ac:dyDescent="0.2">
      <c r="A27" t="s">
        <v>28</v>
      </c>
      <c r="B27" t="s">
        <v>23</v>
      </c>
      <c r="C27" t="s">
        <v>24</v>
      </c>
      <c r="E27">
        <v>0</v>
      </c>
      <c r="F27">
        <v>4.49</v>
      </c>
      <c r="G27">
        <v>4.415</v>
      </c>
      <c r="H27">
        <v>4.6550000000000002</v>
      </c>
      <c r="I27">
        <v>31.63</v>
      </c>
      <c r="J27">
        <v>32.07</v>
      </c>
      <c r="K27">
        <v>5991.7709999999997</v>
      </c>
      <c r="L27">
        <v>915.4</v>
      </c>
      <c r="M27">
        <v>5991.7709999999997</v>
      </c>
      <c r="N27" t="s">
        <v>25</v>
      </c>
      <c r="O27" t="s">
        <v>25</v>
      </c>
      <c r="P27" t="s">
        <v>26</v>
      </c>
      <c r="Q27" t="s">
        <v>6</v>
      </c>
      <c r="R27">
        <v>5.7380000000000004</v>
      </c>
      <c r="S27">
        <v>5.6950000000000003</v>
      </c>
      <c r="T27">
        <v>5.8550000000000004</v>
      </c>
      <c r="U27">
        <v>30.074999999999999</v>
      </c>
      <c r="V27">
        <v>30.815000000000001</v>
      </c>
      <c r="W27">
        <v>264.40699999999998</v>
      </c>
      <c r="X27">
        <v>40.4</v>
      </c>
      <c r="Y27">
        <v>264.40699999999998</v>
      </c>
      <c r="Z27">
        <v>38.302999999999997</v>
      </c>
      <c r="AA27">
        <v>39.799999999999997</v>
      </c>
      <c r="AB27" t="s">
        <v>27</v>
      </c>
      <c r="AC27" t="s">
        <v>7</v>
      </c>
      <c r="AD27">
        <v>8.7249999999999996</v>
      </c>
      <c r="AE27">
        <v>8.6950000000000003</v>
      </c>
      <c r="AF27">
        <v>8.7949999999999999</v>
      </c>
      <c r="AG27">
        <v>31.503</v>
      </c>
      <c r="AH27">
        <v>31.815000000000001</v>
      </c>
      <c r="AI27">
        <v>12.095000000000001</v>
      </c>
      <c r="AJ27">
        <v>1.8</v>
      </c>
      <c r="AK27">
        <v>12.095000000000001</v>
      </c>
      <c r="AL27">
        <v>1.81</v>
      </c>
      <c r="AM27">
        <v>1.9</v>
      </c>
      <c r="AN27" t="s">
        <v>27</v>
      </c>
      <c r="AO27" t="s">
        <v>8</v>
      </c>
      <c r="AP27">
        <v>8.83</v>
      </c>
      <c r="AQ27">
        <v>8.7970000000000006</v>
      </c>
      <c r="AR27">
        <v>8.9580000000000002</v>
      </c>
      <c r="AS27">
        <v>31.803000000000001</v>
      </c>
      <c r="AT27">
        <v>33.088000000000001</v>
      </c>
      <c r="AU27">
        <v>378.04199999999997</v>
      </c>
      <c r="AV27">
        <v>57.8</v>
      </c>
      <c r="AW27">
        <v>378.04199999999997</v>
      </c>
      <c r="AX27">
        <v>56.220999999999997</v>
      </c>
      <c r="AY27">
        <v>58.4</v>
      </c>
      <c r="AZ27" t="s">
        <v>27</v>
      </c>
      <c r="BA27" t="s">
        <v>9</v>
      </c>
    </row>
    <row r="28" spans="1:53" x14ac:dyDescent="0.2">
      <c r="A28" t="s">
        <v>29</v>
      </c>
      <c r="B28" t="s">
        <v>23</v>
      </c>
      <c r="C28" t="s">
        <v>24</v>
      </c>
      <c r="E28">
        <v>0</v>
      </c>
      <c r="F28">
        <v>4.492</v>
      </c>
      <c r="G28">
        <v>4.4180000000000001</v>
      </c>
      <c r="H28">
        <v>4.6550000000000002</v>
      </c>
      <c r="I28">
        <v>27.376000000000001</v>
      </c>
      <c r="J28">
        <v>27.707999999999998</v>
      </c>
      <c r="K28">
        <v>5895.8339999999998</v>
      </c>
      <c r="L28">
        <v>921.2</v>
      </c>
      <c r="M28">
        <v>5895.8339999999998</v>
      </c>
      <c r="N28" t="s">
        <v>25</v>
      </c>
      <c r="O28" t="s">
        <v>25</v>
      </c>
      <c r="P28" t="s">
        <v>26</v>
      </c>
      <c r="Q28" t="s">
        <v>6</v>
      </c>
      <c r="R28">
        <v>5.7350000000000003</v>
      </c>
      <c r="S28">
        <v>5.6950000000000003</v>
      </c>
      <c r="T28">
        <v>5.8579999999999997</v>
      </c>
      <c r="U28">
        <v>25.791</v>
      </c>
      <c r="V28">
        <v>26.741</v>
      </c>
      <c r="W28">
        <v>330.67099999999999</v>
      </c>
      <c r="X28">
        <v>51.7</v>
      </c>
      <c r="Y28">
        <v>330.67099999999999</v>
      </c>
      <c r="Z28">
        <v>48.682000000000002</v>
      </c>
      <c r="AA28">
        <v>51</v>
      </c>
      <c r="AB28" t="s">
        <v>27</v>
      </c>
      <c r="AC28" t="s">
        <v>7</v>
      </c>
      <c r="AD28">
        <v>8.7270000000000003</v>
      </c>
      <c r="AE28">
        <v>8.6969999999999992</v>
      </c>
      <c r="AF28">
        <v>8.7949999999999999</v>
      </c>
      <c r="AG28">
        <v>26.484999999999999</v>
      </c>
      <c r="AH28">
        <v>26.776</v>
      </c>
      <c r="AI28">
        <v>9.2050000000000001</v>
      </c>
      <c r="AJ28">
        <v>1.4</v>
      </c>
      <c r="AK28">
        <v>9.2050000000000001</v>
      </c>
      <c r="AL28">
        <v>1.4</v>
      </c>
      <c r="AM28">
        <v>1.5</v>
      </c>
      <c r="AN28" t="s">
        <v>27</v>
      </c>
      <c r="AO28" t="s">
        <v>8</v>
      </c>
      <c r="AP28">
        <v>8.8320000000000007</v>
      </c>
      <c r="AQ28">
        <v>8.8000000000000007</v>
      </c>
      <c r="AR28">
        <v>8.9480000000000004</v>
      </c>
      <c r="AS28">
        <v>26.786999999999999</v>
      </c>
      <c r="AT28">
        <v>28.103000000000002</v>
      </c>
      <c r="AU28">
        <v>300.14800000000002</v>
      </c>
      <c r="AV28">
        <v>46.9</v>
      </c>
      <c r="AW28">
        <v>300.14800000000002</v>
      </c>
      <c r="AX28">
        <v>45.363</v>
      </c>
      <c r="AY28">
        <v>47.5</v>
      </c>
      <c r="AZ28" t="s">
        <v>27</v>
      </c>
      <c r="BA28" t="s">
        <v>9</v>
      </c>
    </row>
    <row r="29" spans="1:53" x14ac:dyDescent="0.2">
      <c r="A29" t="s">
        <v>30</v>
      </c>
      <c r="B29" t="s">
        <v>23</v>
      </c>
      <c r="C29" t="s">
        <v>24</v>
      </c>
      <c r="E29">
        <v>0</v>
      </c>
      <c r="F29">
        <v>4.492</v>
      </c>
      <c r="G29">
        <v>4.4169999999999998</v>
      </c>
      <c r="H29">
        <v>4.6550000000000002</v>
      </c>
      <c r="I29">
        <v>25.04</v>
      </c>
      <c r="J29">
        <v>25.425000000000001</v>
      </c>
      <c r="K29">
        <v>5841.9319999999998</v>
      </c>
      <c r="L29">
        <v>944</v>
      </c>
      <c r="M29">
        <v>5841.9319999999998</v>
      </c>
      <c r="N29" t="s">
        <v>25</v>
      </c>
      <c r="O29" t="s">
        <v>25</v>
      </c>
      <c r="P29" t="s">
        <v>26</v>
      </c>
      <c r="Q29" t="s">
        <v>6</v>
      </c>
      <c r="R29">
        <v>5.7370000000000001</v>
      </c>
      <c r="S29">
        <v>5.6970000000000001</v>
      </c>
      <c r="T29">
        <v>5.8550000000000004</v>
      </c>
      <c r="U29">
        <v>23.591000000000001</v>
      </c>
      <c r="V29">
        <v>24.446000000000002</v>
      </c>
      <c r="W29">
        <v>309.41000000000003</v>
      </c>
      <c r="X29">
        <v>50</v>
      </c>
      <c r="Y29">
        <v>309.41000000000003</v>
      </c>
      <c r="Z29">
        <v>45.972000000000001</v>
      </c>
      <c r="AA29">
        <v>49.3</v>
      </c>
      <c r="AB29" t="s">
        <v>27</v>
      </c>
      <c r="AC29" t="s">
        <v>7</v>
      </c>
      <c r="AD29">
        <v>8.7270000000000003</v>
      </c>
      <c r="AE29">
        <v>8.6929999999999996</v>
      </c>
      <c r="AF29">
        <v>8.7949999999999999</v>
      </c>
      <c r="AG29">
        <v>23.943999999999999</v>
      </c>
      <c r="AH29">
        <v>24.210999999999999</v>
      </c>
      <c r="AI29">
        <v>9.2080000000000002</v>
      </c>
      <c r="AJ29">
        <v>1.5</v>
      </c>
      <c r="AK29">
        <v>9.2080000000000002</v>
      </c>
      <c r="AL29">
        <v>1.413</v>
      </c>
      <c r="AM29">
        <v>1.5</v>
      </c>
      <c r="AN29" t="s">
        <v>27</v>
      </c>
      <c r="AO29" t="s">
        <v>8</v>
      </c>
      <c r="AP29">
        <v>8.83</v>
      </c>
      <c r="AQ29">
        <v>8.7970000000000006</v>
      </c>
      <c r="AR29">
        <v>8.9619999999999997</v>
      </c>
      <c r="AS29">
        <v>24.207999999999998</v>
      </c>
      <c r="AT29">
        <v>25.366</v>
      </c>
      <c r="AU29">
        <v>300.26299999999998</v>
      </c>
      <c r="AV29">
        <v>48.5</v>
      </c>
      <c r="AW29">
        <v>300.26299999999998</v>
      </c>
      <c r="AX29">
        <v>45.8</v>
      </c>
      <c r="AY29">
        <v>49.1</v>
      </c>
      <c r="AZ29" t="s">
        <v>27</v>
      </c>
      <c r="BA29" t="s">
        <v>9</v>
      </c>
    </row>
    <row r="30" spans="1:53" x14ac:dyDescent="0.2">
      <c r="A30" t="s">
        <v>31</v>
      </c>
      <c r="B30" t="s">
        <v>23</v>
      </c>
      <c r="C30" t="s">
        <v>24</v>
      </c>
      <c r="E30">
        <v>0</v>
      </c>
      <c r="F30">
        <v>4.49</v>
      </c>
      <c r="G30">
        <v>4.4180000000000001</v>
      </c>
      <c r="H30">
        <v>4.6529999999999996</v>
      </c>
      <c r="I30">
        <v>23.504999999999999</v>
      </c>
      <c r="J30">
        <v>24.024000000000001</v>
      </c>
      <c r="K30">
        <v>5953.3190000000004</v>
      </c>
      <c r="L30">
        <v>892.4</v>
      </c>
      <c r="M30">
        <v>5953.3190000000004</v>
      </c>
      <c r="N30" t="s">
        <v>25</v>
      </c>
      <c r="O30" t="s">
        <v>25</v>
      </c>
      <c r="P30" t="s">
        <v>26</v>
      </c>
      <c r="Q30" t="s">
        <v>6</v>
      </c>
      <c r="R30">
        <v>5.7370000000000001</v>
      </c>
      <c r="S30">
        <v>5.6950000000000003</v>
      </c>
      <c r="T30">
        <v>5.8579999999999997</v>
      </c>
      <c r="U30">
        <v>22.036999999999999</v>
      </c>
      <c r="V30">
        <v>22.888000000000002</v>
      </c>
      <c r="W30">
        <v>290.13600000000002</v>
      </c>
      <c r="X30">
        <v>43.5</v>
      </c>
      <c r="Y30">
        <v>290.13600000000002</v>
      </c>
      <c r="Z30">
        <v>42.302</v>
      </c>
      <c r="AA30">
        <v>42.8</v>
      </c>
      <c r="AB30" t="s">
        <v>27</v>
      </c>
      <c r="AC30" t="s">
        <v>7</v>
      </c>
      <c r="AD30">
        <v>8.7249999999999996</v>
      </c>
      <c r="AE30">
        <v>8.6929999999999996</v>
      </c>
      <c r="AF30">
        <v>8.7949999999999999</v>
      </c>
      <c r="AG30">
        <v>22.283000000000001</v>
      </c>
      <c r="AH30">
        <v>22.591000000000001</v>
      </c>
      <c r="AI30">
        <v>11.362</v>
      </c>
      <c r="AJ30">
        <v>1.7</v>
      </c>
      <c r="AK30">
        <v>11.362</v>
      </c>
      <c r="AL30">
        <v>1.7110000000000001</v>
      </c>
      <c r="AM30">
        <v>1.7</v>
      </c>
      <c r="AN30" t="s">
        <v>27</v>
      </c>
      <c r="AO30" t="s">
        <v>8</v>
      </c>
      <c r="AP30">
        <v>8.83</v>
      </c>
      <c r="AQ30">
        <v>8.7970000000000006</v>
      </c>
      <c r="AR30">
        <v>8.9580000000000002</v>
      </c>
      <c r="AS30">
        <v>22.582999999999998</v>
      </c>
      <c r="AT30">
        <v>23.943000000000001</v>
      </c>
      <c r="AU30">
        <v>365.62799999999999</v>
      </c>
      <c r="AV30">
        <v>54.8</v>
      </c>
      <c r="AW30">
        <v>365.62799999999999</v>
      </c>
      <c r="AX30">
        <v>54.725999999999999</v>
      </c>
      <c r="AY30">
        <v>55.4</v>
      </c>
      <c r="AZ30" t="s">
        <v>27</v>
      </c>
      <c r="BA30" t="s">
        <v>9</v>
      </c>
    </row>
    <row r="31" spans="1:53" x14ac:dyDescent="0.2">
      <c r="A31" t="s">
        <v>32</v>
      </c>
      <c r="B31" t="s">
        <v>23</v>
      </c>
      <c r="C31" t="s">
        <v>24</v>
      </c>
      <c r="E31">
        <v>0</v>
      </c>
      <c r="F31">
        <v>4.49</v>
      </c>
      <c r="G31">
        <v>4.415</v>
      </c>
      <c r="H31">
        <v>4.6529999999999996</v>
      </c>
      <c r="I31">
        <v>22.51</v>
      </c>
      <c r="J31">
        <v>23.018999999999998</v>
      </c>
      <c r="K31">
        <v>6039.3149999999996</v>
      </c>
      <c r="L31">
        <v>912.9</v>
      </c>
      <c r="M31">
        <v>6039.3149999999996</v>
      </c>
      <c r="N31" t="s">
        <v>25</v>
      </c>
      <c r="O31" t="s">
        <v>25</v>
      </c>
      <c r="P31" t="s">
        <v>26</v>
      </c>
      <c r="Q31" t="s">
        <v>6</v>
      </c>
      <c r="R31">
        <v>5.7370000000000001</v>
      </c>
      <c r="S31">
        <v>5.6950000000000003</v>
      </c>
      <c r="T31">
        <v>5.8529999999999998</v>
      </c>
      <c r="U31">
        <v>21.06</v>
      </c>
      <c r="V31">
        <v>21.902999999999999</v>
      </c>
      <c r="W31">
        <v>272.80099999999999</v>
      </c>
      <c r="X31">
        <v>41.2</v>
      </c>
      <c r="Y31">
        <v>272.80099999999999</v>
      </c>
      <c r="Z31">
        <v>39.207999999999998</v>
      </c>
      <c r="AA31">
        <v>40.6</v>
      </c>
      <c r="AB31" t="s">
        <v>27</v>
      </c>
      <c r="AC31" t="s">
        <v>7</v>
      </c>
      <c r="AD31">
        <v>8.7249999999999996</v>
      </c>
      <c r="AE31">
        <v>8.6950000000000003</v>
      </c>
      <c r="AF31">
        <v>8.7919999999999998</v>
      </c>
      <c r="AG31">
        <v>21.149000000000001</v>
      </c>
      <c r="AH31">
        <v>21.51</v>
      </c>
      <c r="AI31">
        <v>11.619</v>
      </c>
      <c r="AJ31">
        <v>1.8</v>
      </c>
      <c r="AK31">
        <v>11.619</v>
      </c>
      <c r="AL31">
        <v>1.7250000000000001</v>
      </c>
      <c r="AM31">
        <v>1.8</v>
      </c>
      <c r="AN31" t="s">
        <v>27</v>
      </c>
      <c r="AO31" t="s">
        <v>8</v>
      </c>
      <c r="AP31">
        <v>8.83</v>
      </c>
      <c r="AQ31">
        <v>8.7970000000000006</v>
      </c>
      <c r="AR31">
        <v>8.9629999999999992</v>
      </c>
      <c r="AS31">
        <v>21.510999999999999</v>
      </c>
      <c r="AT31">
        <v>22.837</v>
      </c>
      <c r="AU31">
        <v>377.166</v>
      </c>
      <c r="AV31">
        <v>57</v>
      </c>
      <c r="AW31">
        <v>377.166</v>
      </c>
      <c r="AX31">
        <v>55.649000000000001</v>
      </c>
      <c r="AY31">
        <v>57.6</v>
      </c>
      <c r="AZ31" t="s">
        <v>27</v>
      </c>
      <c r="BA31" t="s">
        <v>9</v>
      </c>
    </row>
    <row r="32" spans="1:53" x14ac:dyDescent="0.2">
      <c r="A32" t="s">
        <v>33</v>
      </c>
      <c r="B32" t="s">
        <v>23</v>
      </c>
      <c r="C32" t="s">
        <v>24</v>
      </c>
      <c r="E32">
        <v>0</v>
      </c>
      <c r="F32">
        <v>4.49</v>
      </c>
      <c r="G32">
        <v>4.4720000000000004</v>
      </c>
      <c r="H32">
        <v>4.6550000000000002</v>
      </c>
      <c r="I32">
        <v>22.135999999999999</v>
      </c>
      <c r="J32">
        <v>22.46</v>
      </c>
      <c r="K32">
        <v>5790.625</v>
      </c>
      <c r="L32">
        <v>906</v>
      </c>
      <c r="M32">
        <v>5790.625</v>
      </c>
      <c r="N32" t="s">
        <v>25</v>
      </c>
      <c r="O32" t="s">
        <v>25</v>
      </c>
      <c r="P32" t="s">
        <v>26</v>
      </c>
      <c r="Q32" t="s">
        <v>6</v>
      </c>
      <c r="R32">
        <v>5.73</v>
      </c>
      <c r="S32">
        <v>5.6920000000000002</v>
      </c>
      <c r="T32">
        <v>5.8680000000000003</v>
      </c>
      <c r="U32">
        <v>20.37</v>
      </c>
      <c r="V32">
        <v>21.523</v>
      </c>
      <c r="W32">
        <v>468.46800000000002</v>
      </c>
      <c r="X32">
        <v>73.3</v>
      </c>
      <c r="Y32">
        <v>468.46800000000002</v>
      </c>
      <c r="Z32">
        <v>70.221000000000004</v>
      </c>
      <c r="AA32">
        <v>72.8</v>
      </c>
      <c r="AB32" t="s">
        <v>27</v>
      </c>
      <c r="AC32" t="s">
        <v>7</v>
      </c>
      <c r="AP32">
        <v>8.83</v>
      </c>
      <c r="AQ32">
        <v>8.8000000000000007</v>
      </c>
      <c r="AR32">
        <v>8.9499999999999993</v>
      </c>
      <c r="AS32">
        <v>20.574999999999999</v>
      </c>
      <c r="AT32">
        <v>21.576000000000001</v>
      </c>
      <c r="AU32">
        <v>170.67</v>
      </c>
      <c r="AV32">
        <v>26.7</v>
      </c>
      <c r="AW32">
        <v>170.67</v>
      </c>
      <c r="AX32">
        <v>26.263000000000002</v>
      </c>
      <c r="AY32">
        <v>27.2</v>
      </c>
      <c r="AZ32" t="s">
        <v>27</v>
      </c>
      <c r="BA32" t="s">
        <v>9</v>
      </c>
    </row>
    <row r="33" spans="1:53" x14ac:dyDescent="0.2">
      <c r="A33" t="s">
        <v>34</v>
      </c>
      <c r="B33" t="s">
        <v>23</v>
      </c>
      <c r="C33" t="s">
        <v>24</v>
      </c>
      <c r="E33">
        <v>0</v>
      </c>
      <c r="F33">
        <v>4.492</v>
      </c>
      <c r="G33">
        <v>4.47</v>
      </c>
      <c r="H33">
        <v>4.6550000000000002</v>
      </c>
      <c r="I33">
        <v>21.460999999999999</v>
      </c>
      <c r="J33">
        <v>21.849</v>
      </c>
      <c r="K33">
        <v>5671.72</v>
      </c>
      <c r="L33">
        <v>857.6</v>
      </c>
      <c r="M33">
        <v>5671.72</v>
      </c>
      <c r="N33" t="s">
        <v>25</v>
      </c>
      <c r="O33" t="s">
        <v>25</v>
      </c>
      <c r="P33" t="s">
        <v>26</v>
      </c>
      <c r="Q33" t="s">
        <v>6</v>
      </c>
      <c r="R33">
        <v>5.7279999999999998</v>
      </c>
      <c r="S33">
        <v>5.6920000000000002</v>
      </c>
      <c r="T33">
        <v>5.87</v>
      </c>
      <c r="U33">
        <v>19.838999999999999</v>
      </c>
      <c r="V33">
        <v>21.071000000000002</v>
      </c>
      <c r="W33">
        <v>497.65</v>
      </c>
      <c r="X33">
        <v>75.2</v>
      </c>
      <c r="Y33">
        <v>497.65</v>
      </c>
      <c r="Z33">
        <v>76.16</v>
      </c>
      <c r="AA33">
        <v>74.8</v>
      </c>
      <c r="AB33" t="s">
        <v>27</v>
      </c>
      <c r="AC33" t="s">
        <v>7</v>
      </c>
      <c r="AP33">
        <v>8.83</v>
      </c>
      <c r="AQ33">
        <v>8.8000000000000007</v>
      </c>
      <c r="AR33">
        <v>8.9450000000000003</v>
      </c>
      <c r="AS33">
        <v>19.983000000000001</v>
      </c>
      <c r="AT33">
        <v>20.98</v>
      </c>
      <c r="AU33">
        <v>163.697</v>
      </c>
      <c r="AV33">
        <v>24.8</v>
      </c>
      <c r="AW33">
        <v>163.697</v>
      </c>
      <c r="AX33">
        <v>25.718</v>
      </c>
      <c r="AY33">
        <v>25.2</v>
      </c>
      <c r="AZ33" t="s">
        <v>27</v>
      </c>
      <c r="BA33" t="s">
        <v>9</v>
      </c>
    </row>
    <row r="34" spans="1:53" x14ac:dyDescent="0.2">
      <c r="A34" t="s">
        <v>35</v>
      </c>
      <c r="B34" t="s">
        <v>23</v>
      </c>
      <c r="C34" t="s">
        <v>36</v>
      </c>
      <c r="E34">
        <v>0</v>
      </c>
      <c r="F34">
        <v>4.49</v>
      </c>
      <c r="G34">
        <v>4.468</v>
      </c>
      <c r="H34">
        <v>4.6550000000000002</v>
      </c>
      <c r="I34">
        <v>20.709</v>
      </c>
      <c r="J34">
        <v>21.068999999999999</v>
      </c>
      <c r="K34">
        <v>5911.23</v>
      </c>
      <c r="L34">
        <v>901.6</v>
      </c>
      <c r="M34">
        <v>5911.23</v>
      </c>
      <c r="N34" t="s">
        <v>25</v>
      </c>
      <c r="O34" t="s">
        <v>25</v>
      </c>
      <c r="P34" t="s">
        <v>26</v>
      </c>
      <c r="Q34" t="s">
        <v>6</v>
      </c>
      <c r="R34">
        <v>5.7279999999999998</v>
      </c>
      <c r="S34">
        <v>5.6920000000000002</v>
      </c>
      <c r="T34">
        <v>5.8730000000000002</v>
      </c>
      <c r="U34">
        <v>18.824000000000002</v>
      </c>
      <c r="V34">
        <v>20.129000000000001</v>
      </c>
      <c r="W34">
        <v>541.19299999999998</v>
      </c>
      <c r="X34">
        <v>82.5</v>
      </c>
      <c r="Y34">
        <v>541.19299999999998</v>
      </c>
      <c r="Z34">
        <v>79.468000000000004</v>
      </c>
      <c r="AA34">
        <v>82.2</v>
      </c>
      <c r="AB34" t="s">
        <v>27</v>
      </c>
      <c r="AC34" t="s">
        <v>7</v>
      </c>
      <c r="AP34">
        <v>8.8320000000000007</v>
      </c>
      <c r="AQ34">
        <v>8.8019999999999996</v>
      </c>
      <c r="AR34">
        <v>8.94</v>
      </c>
      <c r="AS34">
        <v>18.571999999999999</v>
      </c>
      <c r="AT34">
        <v>19.545999999999999</v>
      </c>
      <c r="AU34">
        <v>114.422</v>
      </c>
      <c r="AV34">
        <v>17.5</v>
      </c>
      <c r="AW34">
        <v>114.422</v>
      </c>
      <c r="AX34">
        <v>17.248000000000001</v>
      </c>
      <c r="AY34">
        <v>17.8</v>
      </c>
      <c r="AZ34" t="s">
        <v>27</v>
      </c>
      <c r="BA34" t="s">
        <v>9</v>
      </c>
    </row>
    <row r="35" spans="1:53" x14ac:dyDescent="0.2">
      <c r="A35" t="s">
        <v>37</v>
      </c>
      <c r="B35" t="s">
        <v>23</v>
      </c>
      <c r="C35" t="s">
        <v>36</v>
      </c>
      <c r="E35">
        <v>0</v>
      </c>
      <c r="F35">
        <v>4.49</v>
      </c>
      <c r="G35">
        <v>4.468</v>
      </c>
      <c r="H35">
        <v>4.6529999999999996</v>
      </c>
      <c r="I35">
        <v>20.079999999999998</v>
      </c>
      <c r="J35">
        <v>20.523</v>
      </c>
      <c r="K35">
        <v>5677.9059999999999</v>
      </c>
      <c r="L35">
        <v>888.9</v>
      </c>
      <c r="M35">
        <v>5677.9059999999999</v>
      </c>
      <c r="N35" t="s">
        <v>25</v>
      </c>
      <c r="O35" t="s">
        <v>25</v>
      </c>
      <c r="P35" t="s">
        <v>26</v>
      </c>
      <c r="Q35" t="s">
        <v>6</v>
      </c>
      <c r="R35">
        <v>5.7270000000000003</v>
      </c>
      <c r="S35">
        <v>5.6920000000000002</v>
      </c>
      <c r="T35">
        <v>5.8719999999999999</v>
      </c>
      <c r="U35">
        <v>18.524000000000001</v>
      </c>
      <c r="V35">
        <v>19.805</v>
      </c>
      <c r="W35">
        <v>524.28800000000001</v>
      </c>
      <c r="X35">
        <v>82.1</v>
      </c>
      <c r="Y35">
        <v>524.28800000000001</v>
      </c>
      <c r="Z35">
        <v>80.149000000000001</v>
      </c>
      <c r="AA35">
        <v>81.7</v>
      </c>
      <c r="AB35" t="s">
        <v>27</v>
      </c>
      <c r="AC35" t="s">
        <v>7</v>
      </c>
      <c r="AP35">
        <v>8.8320000000000007</v>
      </c>
      <c r="AQ35">
        <v>8.798</v>
      </c>
      <c r="AR35">
        <v>8.9380000000000006</v>
      </c>
      <c r="AS35">
        <v>18.587</v>
      </c>
      <c r="AT35">
        <v>19.518000000000001</v>
      </c>
      <c r="AU35">
        <v>114.437</v>
      </c>
      <c r="AV35">
        <v>17.899999999999999</v>
      </c>
      <c r="AW35">
        <v>114.437</v>
      </c>
      <c r="AX35">
        <v>17.959</v>
      </c>
      <c r="AY35">
        <v>18.3</v>
      </c>
      <c r="AZ35" t="s">
        <v>27</v>
      </c>
      <c r="BA35" t="s">
        <v>9</v>
      </c>
    </row>
    <row r="36" spans="1:53" x14ac:dyDescent="0.2">
      <c r="A36" t="s">
        <v>38</v>
      </c>
      <c r="B36" t="s">
        <v>23</v>
      </c>
      <c r="C36" t="s">
        <v>24</v>
      </c>
      <c r="E36">
        <v>0</v>
      </c>
      <c r="F36">
        <v>4.4880000000000004</v>
      </c>
      <c r="G36">
        <v>4.468</v>
      </c>
      <c r="H36">
        <v>4.6550000000000002</v>
      </c>
      <c r="I36">
        <v>21.109000000000002</v>
      </c>
      <c r="J36">
        <v>21.439</v>
      </c>
      <c r="K36">
        <v>6028.5569999999998</v>
      </c>
      <c r="L36">
        <v>821</v>
      </c>
      <c r="M36">
        <v>6028.5569999999998</v>
      </c>
      <c r="N36" t="s">
        <v>25</v>
      </c>
      <c r="O36" t="s">
        <v>25</v>
      </c>
      <c r="P36" t="s">
        <v>26</v>
      </c>
      <c r="Q36" t="s">
        <v>6</v>
      </c>
      <c r="R36">
        <v>5.7220000000000004</v>
      </c>
      <c r="S36">
        <v>5.6870000000000003</v>
      </c>
      <c r="T36">
        <v>5.8849999999999998</v>
      </c>
      <c r="U36">
        <v>19.469000000000001</v>
      </c>
      <c r="V36">
        <v>20.873000000000001</v>
      </c>
      <c r="W36">
        <v>720.29300000000001</v>
      </c>
      <c r="X36">
        <v>98.1</v>
      </c>
      <c r="Y36">
        <v>720.29300000000001</v>
      </c>
      <c r="Z36">
        <v>103.708</v>
      </c>
      <c r="AA36">
        <v>98</v>
      </c>
      <c r="AB36" t="s">
        <v>27</v>
      </c>
      <c r="AC36" t="s">
        <v>7</v>
      </c>
      <c r="AP36">
        <v>8.8379999999999992</v>
      </c>
      <c r="AQ36">
        <v>8.81</v>
      </c>
      <c r="AR36">
        <v>8.9130000000000003</v>
      </c>
      <c r="AS36">
        <v>19.364000000000001</v>
      </c>
      <c r="AT36">
        <v>19.826000000000001</v>
      </c>
      <c r="AU36">
        <v>13.961</v>
      </c>
      <c r="AV36">
        <v>1.9</v>
      </c>
      <c r="AW36">
        <v>13.961</v>
      </c>
      <c r="AX36">
        <v>2.0640000000000001</v>
      </c>
      <c r="AY36">
        <v>2</v>
      </c>
      <c r="AZ36" t="s">
        <v>27</v>
      </c>
      <c r="BA36" t="s">
        <v>9</v>
      </c>
    </row>
    <row r="39" spans="1:53" x14ac:dyDescent="0.2">
      <c r="G39" s="5" t="s">
        <v>7</v>
      </c>
      <c r="H39" s="5"/>
      <c r="I39" s="5" t="s">
        <v>8</v>
      </c>
      <c r="J39" s="5"/>
      <c r="K39" s="5" t="s">
        <v>9</v>
      </c>
      <c r="L39" s="5"/>
    </row>
    <row r="40" spans="1:53" x14ac:dyDescent="0.2">
      <c r="F40" t="s">
        <v>4</v>
      </c>
      <c r="G40" t="s">
        <v>18</v>
      </c>
      <c r="H40" t="s">
        <v>19</v>
      </c>
      <c r="I40" t="s">
        <v>18</v>
      </c>
      <c r="J40" t="s">
        <v>19</v>
      </c>
      <c r="K40" t="s">
        <v>18</v>
      </c>
      <c r="L40" t="s">
        <v>19</v>
      </c>
      <c r="M40" t="s">
        <v>1</v>
      </c>
    </row>
    <row r="41" spans="1:53" x14ac:dyDescent="0.2">
      <c r="F41" t="s">
        <v>39</v>
      </c>
      <c r="G41">
        <f>Z26</f>
        <v>44.052</v>
      </c>
      <c r="H41">
        <f>AA26</f>
        <v>44.3</v>
      </c>
      <c r="I41">
        <f>AL26</f>
        <v>1.681</v>
      </c>
      <c r="J41">
        <f>AM26</f>
        <v>1.7</v>
      </c>
      <c r="K41">
        <f>AX26</f>
        <v>53.734999999999999</v>
      </c>
      <c r="L41">
        <f>AY26</f>
        <v>54</v>
      </c>
      <c r="M41">
        <f>K41+I41+G41</f>
        <v>99.467999999999989</v>
      </c>
    </row>
    <row r="42" spans="1:53" x14ac:dyDescent="0.2">
      <c r="F42" t="s">
        <v>39</v>
      </c>
      <c r="G42">
        <f>Z27</f>
        <v>38.302999999999997</v>
      </c>
      <c r="H42">
        <f>AA27</f>
        <v>39.799999999999997</v>
      </c>
      <c r="I42">
        <f>AL27</f>
        <v>1.81</v>
      </c>
      <c r="J42">
        <f>AM27</f>
        <v>1.9</v>
      </c>
      <c r="K42">
        <f>AX27</f>
        <v>56.220999999999997</v>
      </c>
      <c r="L42">
        <f>AY27</f>
        <v>58.4</v>
      </c>
      <c r="M42">
        <f t="shared" ref="M42:M49" si="0">K42+I42+G42</f>
        <v>96.334000000000003</v>
      </c>
    </row>
    <row r="43" spans="1:53" x14ac:dyDescent="0.2">
      <c r="F43" t="s">
        <v>40</v>
      </c>
      <c r="G43">
        <f>Z28</f>
        <v>48.682000000000002</v>
      </c>
      <c r="H43">
        <f>AA28</f>
        <v>51</v>
      </c>
      <c r="I43">
        <f>AL28</f>
        <v>1.4</v>
      </c>
      <c r="J43">
        <f>AM28</f>
        <v>1.5</v>
      </c>
      <c r="K43">
        <f>AX28</f>
        <v>45.363</v>
      </c>
      <c r="L43">
        <f>AY28</f>
        <v>47.5</v>
      </c>
      <c r="M43">
        <f t="shared" si="0"/>
        <v>95.444999999999993</v>
      </c>
    </row>
    <row r="44" spans="1:53" x14ac:dyDescent="0.2">
      <c r="F44" t="s">
        <v>40</v>
      </c>
      <c r="G44">
        <f>Z29</f>
        <v>45.972000000000001</v>
      </c>
      <c r="H44">
        <f>AA29</f>
        <v>49.3</v>
      </c>
      <c r="I44">
        <f>AL29</f>
        <v>1.413</v>
      </c>
      <c r="J44">
        <f>AM29</f>
        <v>1.5</v>
      </c>
      <c r="K44">
        <f>AX29</f>
        <v>45.8</v>
      </c>
      <c r="L44">
        <f>AY29</f>
        <v>49.1</v>
      </c>
      <c r="M44">
        <f t="shared" si="0"/>
        <v>93.185000000000002</v>
      </c>
    </row>
    <row r="45" spans="1:53" x14ac:dyDescent="0.2">
      <c r="F45" t="s">
        <v>41</v>
      </c>
      <c r="G45">
        <f>Z30</f>
        <v>42.302</v>
      </c>
      <c r="H45">
        <f>AA30</f>
        <v>42.8</v>
      </c>
      <c r="I45">
        <f>AL30</f>
        <v>1.7110000000000001</v>
      </c>
      <c r="J45">
        <f>AM30</f>
        <v>1.7</v>
      </c>
      <c r="K45">
        <f>AX30</f>
        <v>54.725999999999999</v>
      </c>
      <c r="L45">
        <f>AY30</f>
        <v>55.4</v>
      </c>
      <c r="M45">
        <f t="shared" si="0"/>
        <v>98.739000000000004</v>
      </c>
    </row>
    <row r="46" spans="1:53" x14ac:dyDescent="0.2">
      <c r="F46" t="s">
        <v>41</v>
      </c>
      <c r="G46">
        <f>Z31</f>
        <v>39.207999999999998</v>
      </c>
      <c r="H46">
        <f>AA31</f>
        <v>40.6</v>
      </c>
      <c r="I46">
        <f>AL31</f>
        <v>1.7250000000000001</v>
      </c>
      <c r="J46">
        <f>AM31</f>
        <v>1.8</v>
      </c>
      <c r="K46">
        <f>AX31</f>
        <v>55.649000000000001</v>
      </c>
      <c r="L46">
        <f>AY31</f>
        <v>57.6</v>
      </c>
      <c r="M46">
        <f t="shared" si="0"/>
        <v>96.581999999999994</v>
      </c>
    </row>
    <row r="47" spans="1:53" x14ac:dyDescent="0.2">
      <c r="F47" t="s">
        <v>42</v>
      </c>
      <c r="G47">
        <f>Z32</f>
        <v>70.221000000000004</v>
      </c>
      <c r="H47">
        <f>AA32</f>
        <v>72.8</v>
      </c>
      <c r="I47">
        <f>AL32</f>
        <v>0</v>
      </c>
      <c r="J47">
        <f>AM32</f>
        <v>0</v>
      </c>
      <c r="K47">
        <f>AX32</f>
        <v>26.263000000000002</v>
      </c>
      <c r="L47">
        <f>AY32</f>
        <v>27.2</v>
      </c>
      <c r="M47">
        <f t="shared" si="0"/>
        <v>96.484000000000009</v>
      </c>
    </row>
    <row r="48" spans="1:53" x14ac:dyDescent="0.2">
      <c r="F48" t="s">
        <v>42</v>
      </c>
      <c r="G48">
        <f>Z33</f>
        <v>76.16</v>
      </c>
      <c r="H48">
        <f>AA33</f>
        <v>74.8</v>
      </c>
      <c r="I48">
        <f>AL33</f>
        <v>0</v>
      </c>
      <c r="J48">
        <f>AM33</f>
        <v>0</v>
      </c>
      <c r="K48">
        <f>AX33</f>
        <v>25.718</v>
      </c>
      <c r="L48">
        <f>AY33</f>
        <v>25.2</v>
      </c>
      <c r="M48">
        <f t="shared" si="0"/>
        <v>101.878</v>
      </c>
    </row>
    <row r="49" spans="6:13" x14ac:dyDescent="0.2">
      <c r="F49" t="s">
        <v>2</v>
      </c>
      <c r="G49">
        <f>Z36</f>
        <v>103.708</v>
      </c>
      <c r="H49">
        <f>AA36</f>
        <v>98</v>
      </c>
      <c r="I49">
        <f>AL36</f>
        <v>0</v>
      </c>
      <c r="J49">
        <f>AM36</f>
        <v>0</v>
      </c>
      <c r="K49">
        <f>AX36</f>
        <v>2.0640000000000001</v>
      </c>
      <c r="L49">
        <f>AY36</f>
        <v>2</v>
      </c>
      <c r="M49">
        <f t="shared" si="0"/>
        <v>105.77199999999999</v>
      </c>
    </row>
    <row r="53" spans="6:13" x14ac:dyDescent="0.2">
      <c r="F53" t="s">
        <v>4</v>
      </c>
      <c r="G53" t="s">
        <v>94</v>
      </c>
      <c r="H53" t="s">
        <v>44</v>
      </c>
    </row>
    <row r="54" spans="6:13" x14ac:dyDescent="0.2">
      <c r="F54" t="s">
        <v>39</v>
      </c>
      <c r="G54" s="2">
        <f>(K41+I41)*100/(G41+I41+K41)</f>
        <v>55.712389914344314</v>
      </c>
      <c r="H54" s="2">
        <f>(K41-I41)*100/(I41+K41)</f>
        <v>93.93316009816661</v>
      </c>
    </row>
    <row r="55" spans="6:13" x14ac:dyDescent="0.2">
      <c r="F55" t="s">
        <v>39</v>
      </c>
      <c r="G55" s="2">
        <f>(K42+I42)*100/(G42+I42+K42)</f>
        <v>60.23937550605185</v>
      </c>
      <c r="H55" s="2">
        <f>(K42-I42)*100/(I42+K42)</f>
        <v>93.761954817252843</v>
      </c>
    </row>
    <row r="56" spans="6:13" x14ac:dyDescent="0.2">
      <c r="F56" t="s">
        <v>40</v>
      </c>
      <c r="G56" s="2">
        <f>(K43+I43)*100/(G43+I43+K43)</f>
        <v>48.994708994709001</v>
      </c>
      <c r="H56" s="2">
        <f>(K43-I43)*100/(I43+K43)</f>
        <v>94.012360199302876</v>
      </c>
    </row>
    <row r="57" spans="6:13" x14ac:dyDescent="0.2">
      <c r="F57" t="s">
        <v>40</v>
      </c>
      <c r="G57" s="2">
        <f>(K44+I44)*100/(G44+I44+K44)</f>
        <v>50.665879701668715</v>
      </c>
      <c r="H57" s="2">
        <f>(K44-I44)*100/(I44+K44)</f>
        <v>94.014360451570553</v>
      </c>
    </row>
    <row r="58" spans="6:13" x14ac:dyDescent="0.2">
      <c r="F58" t="s">
        <v>41</v>
      </c>
      <c r="G58" s="2">
        <f>(K45+I45)*100/(G45+I45+K45)</f>
        <v>57.157759345344793</v>
      </c>
      <c r="H58" s="2">
        <f>(K45-I45)*100/(I45+K45)</f>
        <v>93.936601874656702</v>
      </c>
    </row>
    <row r="59" spans="6:13" x14ac:dyDescent="0.2">
      <c r="F59" t="s">
        <v>41</v>
      </c>
      <c r="G59" s="2">
        <f>(K46+I46)*100/(G46+I46+K46)</f>
        <v>59.404443892236657</v>
      </c>
      <c r="H59" s="2">
        <f>(K46-I46)*100/(I46+K46)</f>
        <v>93.986823299752487</v>
      </c>
    </row>
    <row r="60" spans="6:13" x14ac:dyDescent="0.2">
      <c r="F60" t="s">
        <v>42</v>
      </c>
      <c r="G60" s="2">
        <f>(K47+I47)*100/(G47+I47+K47)</f>
        <v>27.220057211558391</v>
      </c>
      <c r="H60" s="2">
        <f>(K47-I47)*100/(I47+K47)</f>
        <v>100</v>
      </c>
    </row>
    <row r="61" spans="6:13" x14ac:dyDescent="0.2">
      <c r="F61" t="s">
        <v>42</v>
      </c>
      <c r="G61" s="2">
        <f>(K48+I48)*100/(G48+I48+K48)</f>
        <v>25.243919197471488</v>
      </c>
      <c r="H61" s="2">
        <f>(K48-I48)*100/(I48+K48)</f>
        <v>100.00000000000001</v>
      </c>
    </row>
    <row r="62" spans="6:13" x14ac:dyDescent="0.2">
      <c r="F62" t="s">
        <v>2</v>
      </c>
      <c r="G62" s="2">
        <f>(K49+I49)*100/(G49+I49+K49)</f>
        <v>1.9513670914797869</v>
      </c>
      <c r="H62" s="2">
        <f>(K49-I49)*100/(I49+K49)</f>
        <v>100</v>
      </c>
    </row>
    <row r="63" spans="6:13" x14ac:dyDescent="0.2">
      <c r="G63" s="2"/>
      <c r="H63" s="2"/>
    </row>
    <row r="64" spans="6:13" x14ac:dyDescent="0.2">
      <c r="G64" s="2"/>
      <c r="H64" s="2"/>
    </row>
    <row r="65" spans="6:8" x14ac:dyDescent="0.2">
      <c r="G65" s="2"/>
      <c r="H65" s="2"/>
    </row>
    <row r="66" spans="6:8" x14ac:dyDescent="0.2">
      <c r="F66" t="s">
        <v>4</v>
      </c>
      <c r="G66" s="2" t="s">
        <v>94</v>
      </c>
      <c r="H66" s="2" t="s">
        <v>45</v>
      </c>
    </row>
    <row r="67" spans="6:8" x14ac:dyDescent="0.2">
      <c r="F67" t="s">
        <v>46</v>
      </c>
      <c r="G67" s="2">
        <f>AVERAGE(G54:G55)</f>
        <v>57.975882710198078</v>
      </c>
      <c r="H67">
        <f>_xlfn.STDEV.S(G54:G55)</f>
        <v>3.2010622102301944</v>
      </c>
    </row>
    <row r="68" spans="6:8" x14ac:dyDescent="0.2">
      <c r="F68" t="s">
        <v>40</v>
      </c>
      <c r="G68" s="2">
        <f>AVERAGE(G56:G57)</f>
        <v>49.830294348188858</v>
      </c>
      <c r="H68">
        <f>_xlfn.STDEV.S(G56:G57)</f>
        <v>1.1816961394115304</v>
      </c>
    </row>
    <row r="69" spans="6:8" x14ac:dyDescent="0.2">
      <c r="F69" t="s">
        <v>41</v>
      </c>
      <c r="G69" s="2">
        <f>AVERAGE(G58:G59)</f>
        <v>58.281101618790728</v>
      </c>
      <c r="H69">
        <f>_xlfn.STDEV.S(G58:G59)</f>
        <v>1.5886458782942627</v>
      </c>
    </row>
    <row r="70" spans="6:8" x14ac:dyDescent="0.2">
      <c r="F70" t="s">
        <v>42</v>
      </c>
      <c r="G70" s="2">
        <f>AVERAGE(G60:G61)</f>
        <v>26.231988204514941</v>
      </c>
      <c r="H70">
        <f>_xlfn.STDEV.S(G60:G61)</f>
        <v>1.3973405903213663</v>
      </c>
    </row>
    <row r="71" spans="6:8" x14ac:dyDescent="0.2">
      <c r="G71" s="2"/>
    </row>
  </sheetData>
  <mergeCells count="3">
    <mergeCell ref="G39:H39"/>
    <mergeCell ref="I39:J39"/>
    <mergeCell ref="K39:L39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3C165-B55B-FF45-81A6-10C3F5849DAE}">
  <dimension ref="A1:M39"/>
  <sheetViews>
    <sheetView zoomScale="69" workbookViewId="0">
      <selection activeCell="U21" sqref="U21"/>
    </sheetView>
  </sheetViews>
  <sheetFormatPr baseColWidth="10" defaultRowHeight="15" x14ac:dyDescent="0.2"/>
  <cols>
    <col min="9" max="9" width="11.83203125" customWidth="1"/>
  </cols>
  <sheetData>
    <row r="1" spans="1:13" x14ac:dyDescent="0.2">
      <c r="A1" t="s">
        <v>372</v>
      </c>
    </row>
    <row r="2" spans="1:13" x14ac:dyDescent="0.2">
      <c r="A2" t="s">
        <v>242</v>
      </c>
      <c r="G2" t="s">
        <v>244</v>
      </c>
    </row>
    <row r="3" spans="1:13" x14ac:dyDescent="0.2">
      <c r="A3" t="s">
        <v>240</v>
      </c>
      <c r="B3" t="s">
        <v>43</v>
      </c>
      <c r="C3" t="s">
        <v>373</v>
      </c>
      <c r="D3" t="s">
        <v>374</v>
      </c>
      <c r="E3" t="s">
        <v>375</v>
      </c>
      <c r="G3" t="s">
        <v>240</v>
      </c>
      <c r="H3" t="s">
        <v>376</v>
      </c>
      <c r="I3" t="s">
        <v>374</v>
      </c>
      <c r="J3" t="s">
        <v>375</v>
      </c>
      <c r="K3" t="s">
        <v>377</v>
      </c>
      <c r="L3" t="s">
        <v>378</v>
      </c>
      <c r="M3" t="s">
        <v>379</v>
      </c>
    </row>
    <row r="4" spans="1:13" x14ac:dyDescent="0.2">
      <c r="A4">
        <v>25.5</v>
      </c>
      <c r="B4">
        <v>72.400000000000006</v>
      </c>
      <c r="C4">
        <f>(B4/100)*100</f>
        <v>72.400000000000006</v>
      </c>
      <c r="D4">
        <f>(C4*151.21)/1000</f>
        <v>10.947604000000002</v>
      </c>
      <c r="E4">
        <f>D4*1.6</f>
        <v>17.516166400000003</v>
      </c>
      <c r="G4">
        <v>25.5</v>
      </c>
      <c r="H4">
        <v>62</v>
      </c>
      <c r="I4">
        <f>(H4*193.25)/1000</f>
        <v>11.9815</v>
      </c>
      <c r="J4">
        <f>(I4*1.6)/2</f>
        <v>9.5852000000000004</v>
      </c>
      <c r="K4" s="2">
        <f>(J4/J$4)*100</f>
        <v>100</v>
      </c>
      <c r="L4">
        <f>(J4/12.3697)*2</f>
        <v>1.5497869794740375</v>
      </c>
      <c r="M4" s="2">
        <f>(L4/L$4)*100</f>
        <v>100</v>
      </c>
    </row>
    <row r="5" spans="1:13" x14ac:dyDescent="0.2">
      <c r="A5">
        <v>51</v>
      </c>
      <c r="B5">
        <v>67</v>
      </c>
      <c r="C5">
        <f t="shared" ref="C5:C18" si="0">(B5/100)*100</f>
        <v>67</v>
      </c>
      <c r="D5">
        <f t="shared" ref="D5:D18" si="1">(C5*151.21)/1000</f>
        <v>10.131069999999999</v>
      </c>
      <c r="E5">
        <f t="shared" ref="E5:E18" si="2">D5*1.6</f>
        <v>16.209712</v>
      </c>
      <c r="G5">
        <v>51</v>
      </c>
      <c r="H5">
        <v>56.3</v>
      </c>
      <c r="I5">
        <f t="shared" ref="I5:I18" si="3">(H5*193.25)/1000</f>
        <v>10.879974999999998</v>
      </c>
      <c r="J5">
        <f t="shared" ref="J5:J18" si="4">(I5*1.6)/2</f>
        <v>8.7039799999999996</v>
      </c>
      <c r="K5" s="2">
        <f t="shared" ref="K5:K18" si="5">(J5/J$4)*100</f>
        <v>90.806451612903217</v>
      </c>
      <c r="L5">
        <f t="shared" ref="L5:L18" si="6">(J5/12.3697)*2</f>
        <v>1.4073065636191662</v>
      </c>
      <c r="M5" s="2">
        <f t="shared" ref="M5:M18" si="7">(L5/L$4)*100</f>
        <v>90.806451612903217</v>
      </c>
    </row>
    <row r="6" spans="1:13" x14ac:dyDescent="0.2">
      <c r="A6">
        <v>71.5</v>
      </c>
      <c r="B6">
        <v>65.8</v>
      </c>
      <c r="C6">
        <f t="shared" si="0"/>
        <v>65.8</v>
      </c>
      <c r="D6">
        <f t="shared" si="1"/>
        <v>9.949618000000001</v>
      </c>
      <c r="E6">
        <f t="shared" si="2"/>
        <v>15.919388800000002</v>
      </c>
      <c r="G6">
        <v>71.5</v>
      </c>
      <c r="H6">
        <v>50.3</v>
      </c>
      <c r="I6">
        <f t="shared" si="3"/>
        <v>9.7204749999999986</v>
      </c>
      <c r="J6">
        <f t="shared" si="4"/>
        <v>7.7763799999999996</v>
      </c>
      <c r="K6" s="2">
        <f t="shared" si="5"/>
        <v>81.129032258064498</v>
      </c>
      <c r="L6">
        <f t="shared" si="6"/>
        <v>1.2573271785087754</v>
      </c>
      <c r="M6" s="2">
        <f t="shared" si="7"/>
        <v>81.129032258064498</v>
      </c>
    </row>
    <row r="7" spans="1:13" x14ac:dyDescent="0.2">
      <c r="A7">
        <v>92</v>
      </c>
      <c r="B7">
        <v>58.7</v>
      </c>
      <c r="C7">
        <f t="shared" si="0"/>
        <v>58.70000000000001</v>
      </c>
      <c r="D7">
        <f t="shared" si="1"/>
        <v>8.8760270000000023</v>
      </c>
      <c r="E7">
        <f t="shared" si="2"/>
        <v>14.201643200000005</v>
      </c>
      <c r="G7">
        <v>92</v>
      </c>
      <c r="H7">
        <v>47.9</v>
      </c>
      <c r="I7">
        <f t="shared" si="3"/>
        <v>9.2566749999999995</v>
      </c>
      <c r="J7">
        <f t="shared" si="4"/>
        <v>7.4053399999999998</v>
      </c>
      <c r="K7" s="2">
        <f t="shared" si="5"/>
        <v>77.258064516129039</v>
      </c>
      <c r="L7">
        <f t="shared" si="6"/>
        <v>1.1973354244646193</v>
      </c>
      <c r="M7" s="2">
        <f t="shared" si="7"/>
        <v>77.258064516129039</v>
      </c>
    </row>
    <row r="8" spans="1:13" x14ac:dyDescent="0.2">
      <c r="A8">
        <v>96</v>
      </c>
      <c r="B8">
        <v>55.4</v>
      </c>
      <c r="C8">
        <f t="shared" si="0"/>
        <v>55.399999999999991</v>
      </c>
      <c r="D8">
        <f t="shared" si="1"/>
        <v>8.3770340000000001</v>
      </c>
      <c r="E8">
        <f t="shared" si="2"/>
        <v>13.403254400000002</v>
      </c>
      <c r="G8">
        <v>96</v>
      </c>
      <c r="H8">
        <v>47</v>
      </c>
      <c r="I8">
        <f t="shared" si="3"/>
        <v>9.0827500000000008</v>
      </c>
      <c r="J8">
        <f t="shared" si="4"/>
        <v>7.2662000000000013</v>
      </c>
      <c r="K8" s="2">
        <f t="shared" si="5"/>
        <v>75.806451612903231</v>
      </c>
      <c r="L8">
        <f t="shared" si="6"/>
        <v>1.1748385166980608</v>
      </c>
      <c r="M8" s="2">
        <f t="shared" si="7"/>
        <v>75.806451612903231</v>
      </c>
    </row>
    <row r="9" spans="1:13" x14ac:dyDescent="0.2">
      <c r="A9">
        <v>99</v>
      </c>
      <c r="B9">
        <v>50.1</v>
      </c>
      <c r="C9">
        <f t="shared" si="0"/>
        <v>50.1</v>
      </c>
      <c r="D9">
        <f t="shared" si="1"/>
        <v>7.5756210000000008</v>
      </c>
      <c r="E9">
        <f t="shared" si="2"/>
        <v>12.120993600000002</v>
      </c>
      <c r="G9">
        <v>99</v>
      </c>
      <c r="H9">
        <v>52.8</v>
      </c>
      <c r="I9">
        <f t="shared" si="3"/>
        <v>10.203599999999998</v>
      </c>
      <c r="J9">
        <f t="shared" si="4"/>
        <v>8.1628799999999995</v>
      </c>
      <c r="K9" s="2">
        <f t="shared" si="5"/>
        <v>85.161290322580641</v>
      </c>
      <c r="L9">
        <f t="shared" si="6"/>
        <v>1.3198185889714382</v>
      </c>
      <c r="M9" s="2">
        <f t="shared" si="7"/>
        <v>85.161290322580626</v>
      </c>
    </row>
    <row r="10" spans="1:13" x14ac:dyDescent="0.2">
      <c r="A10">
        <v>117</v>
      </c>
      <c r="B10">
        <v>50.1</v>
      </c>
      <c r="C10">
        <f t="shared" si="0"/>
        <v>50.1</v>
      </c>
      <c r="D10">
        <f t="shared" si="1"/>
        <v>7.5756210000000008</v>
      </c>
      <c r="E10">
        <f t="shared" si="2"/>
        <v>12.120993600000002</v>
      </c>
      <c r="G10">
        <v>117</v>
      </c>
      <c r="H10">
        <v>49.4</v>
      </c>
      <c r="I10">
        <f t="shared" si="3"/>
        <v>9.5465499999999999</v>
      </c>
      <c r="J10">
        <f t="shared" si="4"/>
        <v>7.6372400000000003</v>
      </c>
      <c r="K10" s="2">
        <f t="shared" si="5"/>
        <v>79.677419354838705</v>
      </c>
      <c r="L10">
        <f t="shared" si="6"/>
        <v>1.234830270742217</v>
      </c>
      <c r="M10" s="2">
        <f t="shared" si="7"/>
        <v>79.677419354838705</v>
      </c>
    </row>
    <row r="11" spans="1:13" x14ac:dyDescent="0.2">
      <c r="A11">
        <v>120</v>
      </c>
      <c r="B11">
        <v>49.7</v>
      </c>
      <c r="C11">
        <f t="shared" si="0"/>
        <v>49.7</v>
      </c>
      <c r="D11">
        <f t="shared" si="1"/>
        <v>7.5151370000000011</v>
      </c>
      <c r="E11">
        <f t="shared" si="2"/>
        <v>12.024219200000003</v>
      </c>
      <c r="G11">
        <v>120</v>
      </c>
      <c r="H11">
        <v>59.8</v>
      </c>
      <c r="I11">
        <f t="shared" si="3"/>
        <v>11.556349999999998</v>
      </c>
      <c r="J11">
        <f t="shared" si="4"/>
        <v>9.2450799999999997</v>
      </c>
      <c r="K11" s="2">
        <f t="shared" si="5"/>
        <v>96.451612903225808</v>
      </c>
      <c r="L11">
        <f t="shared" si="6"/>
        <v>1.4947945382668941</v>
      </c>
      <c r="M11" s="2">
        <f t="shared" si="7"/>
        <v>96.451612903225794</v>
      </c>
    </row>
    <row r="12" spans="1:13" x14ac:dyDescent="0.2">
      <c r="A12">
        <v>141.5</v>
      </c>
      <c r="B12">
        <v>47.2</v>
      </c>
      <c r="C12">
        <f t="shared" si="0"/>
        <v>47.2</v>
      </c>
      <c r="D12">
        <f t="shared" si="1"/>
        <v>7.137112000000001</v>
      </c>
      <c r="E12">
        <f t="shared" si="2"/>
        <v>11.419379200000002</v>
      </c>
      <c r="G12">
        <v>141.5</v>
      </c>
      <c r="H12">
        <v>40.5</v>
      </c>
      <c r="I12">
        <f t="shared" si="3"/>
        <v>7.8266249999999999</v>
      </c>
      <c r="J12">
        <f t="shared" si="4"/>
        <v>6.2613000000000003</v>
      </c>
      <c r="K12" s="2">
        <f t="shared" si="5"/>
        <v>65.322580645161281</v>
      </c>
      <c r="L12">
        <f t="shared" si="6"/>
        <v>1.0123608494951373</v>
      </c>
      <c r="M12" s="2">
        <f t="shared" si="7"/>
        <v>65.322580645161281</v>
      </c>
    </row>
    <row r="13" spans="1:13" x14ac:dyDescent="0.2">
      <c r="A13">
        <v>145</v>
      </c>
      <c r="B13">
        <v>47.4</v>
      </c>
      <c r="C13">
        <f t="shared" si="0"/>
        <v>47.4</v>
      </c>
      <c r="D13">
        <f t="shared" si="1"/>
        <v>7.1673540000000004</v>
      </c>
      <c r="E13">
        <f t="shared" si="2"/>
        <v>11.467766400000002</v>
      </c>
      <c r="G13">
        <v>145</v>
      </c>
      <c r="H13">
        <v>42</v>
      </c>
      <c r="I13">
        <f t="shared" si="3"/>
        <v>8.1165000000000003</v>
      </c>
      <c r="J13">
        <f t="shared" si="4"/>
        <v>6.4932000000000007</v>
      </c>
      <c r="K13" s="2">
        <f t="shared" si="5"/>
        <v>67.741935483870975</v>
      </c>
      <c r="L13">
        <f t="shared" si="6"/>
        <v>1.0498556957727352</v>
      </c>
      <c r="M13" s="2">
        <f t="shared" si="7"/>
        <v>67.741935483870975</v>
      </c>
    </row>
    <row r="14" spans="1:13" x14ac:dyDescent="0.2">
      <c r="A14">
        <v>170</v>
      </c>
      <c r="B14">
        <v>41.3</v>
      </c>
      <c r="C14">
        <f t="shared" si="0"/>
        <v>41.3</v>
      </c>
      <c r="D14">
        <f t="shared" si="1"/>
        <v>6.2449729999999999</v>
      </c>
      <c r="E14">
        <f t="shared" si="2"/>
        <v>9.9919568000000005</v>
      </c>
      <c r="G14">
        <v>170</v>
      </c>
      <c r="H14">
        <v>34.299999999999997</v>
      </c>
      <c r="I14">
        <f t="shared" si="3"/>
        <v>6.6284749999999999</v>
      </c>
      <c r="J14">
        <f t="shared" si="4"/>
        <v>5.3027800000000003</v>
      </c>
      <c r="K14" s="2">
        <f t="shared" si="5"/>
        <v>55.322580645161288</v>
      </c>
      <c r="L14">
        <f t="shared" si="6"/>
        <v>0.85738215154773367</v>
      </c>
      <c r="M14" s="2">
        <f t="shared" si="7"/>
        <v>55.322580645161288</v>
      </c>
    </row>
    <row r="15" spans="1:13" x14ac:dyDescent="0.2">
      <c r="A15">
        <v>198</v>
      </c>
      <c r="B15">
        <v>37.5</v>
      </c>
      <c r="C15">
        <f t="shared" si="0"/>
        <v>37.5</v>
      </c>
      <c r="D15">
        <f t="shared" si="1"/>
        <v>5.6703749999999999</v>
      </c>
      <c r="E15">
        <f t="shared" si="2"/>
        <v>9.0725999999999996</v>
      </c>
      <c r="G15">
        <v>198</v>
      </c>
      <c r="H15">
        <v>31.9</v>
      </c>
      <c r="I15">
        <f t="shared" si="3"/>
        <v>6.164674999999999</v>
      </c>
      <c r="J15">
        <f t="shared" si="4"/>
        <v>4.9317399999999996</v>
      </c>
      <c r="K15" s="2">
        <f t="shared" si="5"/>
        <v>51.451612903225794</v>
      </c>
      <c r="L15">
        <f t="shared" si="6"/>
        <v>0.79739039750357721</v>
      </c>
      <c r="M15" s="2">
        <f t="shared" si="7"/>
        <v>51.451612903225794</v>
      </c>
    </row>
    <row r="16" spans="1:13" x14ac:dyDescent="0.2">
      <c r="A16">
        <v>218</v>
      </c>
      <c r="B16">
        <v>35.1</v>
      </c>
      <c r="C16">
        <f t="shared" si="0"/>
        <v>35.1</v>
      </c>
      <c r="D16">
        <f t="shared" si="1"/>
        <v>5.3074710000000005</v>
      </c>
      <c r="E16">
        <f t="shared" si="2"/>
        <v>8.4919536000000004</v>
      </c>
      <c r="G16">
        <v>218</v>
      </c>
      <c r="H16">
        <v>29.8</v>
      </c>
      <c r="I16">
        <f t="shared" si="3"/>
        <v>5.7588500000000007</v>
      </c>
      <c r="J16">
        <f t="shared" si="4"/>
        <v>4.6070800000000007</v>
      </c>
      <c r="K16" s="2">
        <f t="shared" si="5"/>
        <v>48.064516129032263</v>
      </c>
      <c r="L16">
        <f t="shared" si="6"/>
        <v>0.7448976127149407</v>
      </c>
      <c r="M16" s="2">
        <f t="shared" si="7"/>
        <v>48.064516129032263</v>
      </c>
    </row>
    <row r="17" spans="1:13" x14ac:dyDescent="0.2">
      <c r="A17">
        <v>238</v>
      </c>
      <c r="B17">
        <v>33.200000000000003</v>
      </c>
      <c r="C17">
        <f t="shared" si="0"/>
        <v>33.200000000000003</v>
      </c>
      <c r="D17">
        <f t="shared" si="1"/>
        <v>5.0201720000000005</v>
      </c>
      <c r="E17">
        <f t="shared" si="2"/>
        <v>8.0322752000000008</v>
      </c>
      <c r="G17">
        <v>238</v>
      </c>
      <c r="H17">
        <v>27.8</v>
      </c>
      <c r="I17">
        <f t="shared" si="3"/>
        <v>5.37235</v>
      </c>
      <c r="J17">
        <f t="shared" si="4"/>
        <v>4.2978800000000001</v>
      </c>
      <c r="K17" s="2">
        <f t="shared" si="5"/>
        <v>44.838709677419352</v>
      </c>
      <c r="L17">
        <f t="shared" si="6"/>
        <v>0.69490448434481034</v>
      </c>
      <c r="M17" s="2">
        <f t="shared" si="7"/>
        <v>44.838709677419352</v>
      </c>
    </row>
    <row r="18" spans="1:13" x14ac:dyDescent="0.2">
      <c r="A18">
        <v>267</v>
      </c>
      <c r="B18">
        <v>34.5</v>
      </c>
      <c r="C18">
        <f t="shared" si="0"/>
        <v>34.5</v>
      </c>
      <c r="D18">
        <f t="shared" si="1"/>
        <v>5.2167449999999995</v>
      </c>
      <c r="E18">
        <f t="shared" si="2"/>
        <v>8.3467919999999989</v>
      </c>
      <c r="G18">
        <v>267</v>
      </c>
      <c r="H18">
        <v>28.9</v>
      </c>
      <c r="I18">
        <f t="shared" si="3"/>
        <v>5.5849249999999993</v>
      </c>
      <c r="J18">
        <f t="shared" si="4"/>
        <v>4.4679399999999996</v>
      </c>
      <c r="K18" s="2">
        <f t="shared" si="5"/>
        <v>46.612903225806448</v>
      </c>
      <c r="L18">
        <f t="shared" si="6"/>
        <v>0.72240070494838182</v>
      </c>
      <c r="M18" s="2">
        <f t="shared" si="7"/>
        <v>46.612903225806441</v>
      </c>
    </row>
    <row r="23" spans="1:13" x14ac:dyDescent="0.2">
      <c r="A23" t="s">
        <v>380</v>
      </c>
    </row>
    <row r="24" spans="1:13" x14ac:dyDescent="0.2">
      <c r="A24" t="s">
        <v>242</v>
      </c>
      <c r="G24" t="s">
        <v>244</v>
      </c>
    </row>
    <row r="25" spans="1:13" x14ac:dyDescent="0.2">
      <c r="A25" t="s">
        <v>240</v>
      </c>
      <c r="B25" t="s">
        <v>43</v>
      </c>
      <c r="C25" t="s">
        <v>373</v>
      </c>
      <c r="D25" t="s">
        <v>374</v>
      </c>
      <c r="E25" t="s">
        <v>375</v>
      </c>
      <c r="G25" t="s">
        <v>240</v>
      </c>
      <c r="H25" t="s">
        <v>376</v>
      </c>
      <c r="I25" t="s">
        <v>374</v>
      </c>
      <c r="J25" t="s">
        <v>375</v>
      </c>
      <c r="K25" t="s">
        <v>377</v>
      </c>
      <c r="L25" t="s">
        <v>211</v>
      </c>
      <c r="M25" t="s">
        <v>379</v>
      </c>
    </row>
    <row r="26" spans="1:13" x14ac:dyDescent="0.2">
      <c r="A26">
        <v>47</v>
      </c>
      <c r="B26">
        <v>75.099999999999994</v>
      </c>
      <c r="C26">
        <f t="shared" ref="C26:C33" si="8">(B26/100)*100</f>
        <v>75.099999999999994</v>
      </c>
      <c r="D26">
        <f t="shared" ref="D26:D33" si="9">(C26*151.21)/1000</f>
        <v>11.355870999999999</v>
      </c>
      <c r="E26">
        <f t="shared" ref="E26:E33" si="10">D26*0.45</f>
        <v>5.1101419499999992</v>
      </c>
      <c r="G26">
        <v>47</v>
      </c>
      <c r="H26">
        <v>59.076999999999998</v>
      </c>
      <c r="I26">
        <f t="shared" ref="I26:I33" si="11">(H26*193.25)/1000</f>
        <v>11.416630250000001</v>
      </c>
      <c r="J26">
        <f t="shared" ref="J26:J33" si="12">(I26*0.45)/2</f>
        <v>2.5687418062500003</v>
      </c>
      <c r="K26" s="2">
        <f>(J26/J$26)*100</f>
        <v>100</v>
      </c>
      <c r="L26">
        <f>(J26/10.9561)*2</f>
        <v>0.46891536335922462</v>
      </c>
      <c r="M26" s="2">
        <f>(L26/L$26)*100</f>
        <v>100</v>
      </c>
    </row>
    <row r="27" spans="1:13" x14ac:dyDescent="0.2">
      <c r="A27">
        <v>67</v>
      </c>
      <c r="B27">
        <v>78.5</v>
      </c>
      <c r="C27">
        <f t="shared" si="8"/>
        <v>78.5</v>
      </c>
      <c r="D27">
        <f t="shared" si="9"/>
        <v>11.869985</v>
      </c>
      <c r="E27">
        <f t="shared" si="10"/>
        <v>5.3414932500000001</v>
      </c>
      <c r="G27">
        <v>67</v>
      </c>
      <c r="H27">
        <v>60.277000000000001</v>
      </c>
      <c r="I27">
        <f t="shared" si="11"/>
        <v>11.64853025</v>
      </c>
      <c r="J27">
        <f t="shared" si="12"/>
        <v>2.6209193062500002</v>
      </c>
      <c r="K27" s="2">
        <f t="shared" ref="K27:K33" si="13">(J27/J$26)*100</f>
        <v>102.03124735514668</v>
      </c>
      <c r="L27">
        <f t="shared" ref="L27:L33" si="14">(J27/10.9561)*2</f>
        <v>0.4784401942753353</v>
      </c>
      <c r="M27" s="2">
        <f>(L27/L$26)*100</f>
        <v>102.03124735514668</v>
      </c>
    </row>
    <row r="28" spans="1:13" x14ac:dyDescent="0.2">
      <c r="A28">
        <v>92</v>
      </c>
      <c r="B28">
        <v>81.599999999999994</v>
      </c>
      <c r="C28">
        <f t="shared" si="8"/>
        <v>81.599999999999994</v>
      </c>
      <c r="D28">
        <f t="shared" si="9"/>
        <v>12.338735999999999</v>
      </c>
      <c r="E28">
        <f t="shared" si="10"/>
        <v>5.5524312</v>
      </c>
      <c r="G28">
        <v>92</v>
      </c>
      <c r="H28">
        <v>66.114000000000004</v>
      </c>
      <c r="I28">
        <f t="shared" si="11"/>
        <v>12.776530500000002</v>
      </c>
      <c r="J28">
        <f t="shared" si="12"/>
        <v>2.8747193625000005</v>
      </c>
      <c r="K28" s="2">
        <f t="shared" si="13"/>
        <v>111.91157303180597</v>
      </c>
      <c r="L28">
        <f t="shared" si="14"/>
        <v>0.52477055932311689</v>
      </c>
      <c r="M28" s="2">
        <f>(L28/L$26)*100</f>
        <v>111.91157303180594</v>
      </c>
    </row>
    <row r="29" spans="1:13" x14ac:dyDescent="0.2">
      <c r="A29">
        <v>113.5</v>
      </c>
      <c r="B29">
        <v>81.3</v>
      </c>
      <c r="C29">
        <f t="shared" si="8"/>
        <v>81.3</v>
      </c>
      <c r="D29">
        <f t="shared" si="9"/>
        <v>12.293372999999999</v>
      </c>
      <c r="E29">
        <f t="shared" si="10"/>
        <v>5.5320178499999999</v>
      </c>
      <c r="G29">
        <v>113.5</v>
      </c>
      <c r="H29">
        <v>59.402000000000001</v>
      </c>
      <c r="I29">
        <f t="shared" si="11"/>
        <v>11.4794365</v>
      </c>
      <c r="J29">
        <f t="shared" si="12"/>
        <v>2.5828732125</v>
      </c>
      <c r="K29" s="2">
        <f t="shared" si="13"/>
        <v>100.5501294920189</v>
      </c>
      <c r="L29">
        <f t="shared" si="14"/>
        <v>0.47149500506567121</v>
      </c>
      <c r="M29" s="2">
        <f>(L29/L$26)*100</f>
        <v>100.55012949201887</v>
      </c>
    </row>
    <row r="30" spans="1:13" x14ac:dyDescent="0.2">
      <c r="A30">
        <v>120</v>
      </c>
      <c r="B30">
        <v>66.400000000000006</v>
      </c>
      <c r="C30">
        <f t="shared" si="8"/>
        <v>66.400000000000006</v>
      </c>
      <c r="D30">
        <f t="shared" si="9"/>
        <v>10.040344000000001</v>
      </c>
      <c r="E30">
        <f t="shared" si="10"/>
        <v>4.5181548000000005</v>
      </c>
      <c r="G30">
        <v>120</v>
      </c>
      <c r="H30">
        <v>55.095999999999997</v>
      </c>
      <c r="I30">
        <f t="shared" si="11"/>
        <v>10.647302</v>
      </c>
      <c r="J30">
        <f t="shared" si="12"/>
        <v>2.39564295</v>
      </c>
      <c r="K30" s="2">
        <f t="shared" si="13"/>
        <v>93.2613368993009</v>
      </c>
      <c r="L30">
        <f t="shared" si="14"/>
        <v>0.43731673679502747</v>
      </c>
      <c r="M30" s="2">
        <f>(L30/L$26)*100</f>
        <v>93.2613368993009</v>
      </c>
    </row>
    <row r="31" spans="1:13" x14ac:dyDescent="0.2">
      <c r="A31">
        <v>136</v>
      </c>
      <c r="B31">
        <v>66.5</v>
      </c>
      <c r="C31">
        <f t="shared" si="8"/>
        <v>66.5</v>
      </c>
      <c r="D31">
        <f t="shared" si="9"/>
        <v>10.055465</v>
      </c>
      <c r="E31">
        <f t="shared" si="10"/>
        <v>4.5249592500000002</v>
      </c>
      <c r="G31">
        <v>136</v>
      </c>
      <c r="H31">
        <v>36.970999999999997</v>
      </c>
      <c r="I31">
        <f t="shared" si="11"/>
        <v>7.1446457499999996</v>
      </c>
      <c r="J31">
        <f t="shared" si="12"/>
        <v>1.6075452937499999</v>
      </c>
      <c r="K31" s="2">
        <f t="shared" si="13"/>
        <v>62.581038305939693</v>
      </c>
      <c r="L31">
        <f t="shared" si="14"/>
        <v>0.29345210316627268</v>
      </c>
      <c r="M31" s="2">
        <f t="shared" ref="M31:M33" si="15">(L31/L$26)*100</f>
        <v>62.581038305939693</v>
      </c>
    </row>
    <row r="32" spans="1:13" x14ac:dyDescent="0.2">
      <c r="A32">
        <v>140</v>
      </c>
      <c r="B32">
        <v>66.3</v>
      </c>
      <c r="C32">
        <f t="shared" si="8"/>
        <v>66.3</v>
      </c>
      <c r="D32">
        <f t="shared" si="9"/>
        <v>10.025223</v>
      </c>
      <c r="E32">
        <f t="shared" si="10"/>
        <v>4.5113503500000007</v>
      </c>
      <c r="G32">
        <v>140</v>
      </c>
      <c r="H32">
        <v>36.173000000000002</v>
      </c>
      <c r="I32">
        <f t="shared" si="11"/>
        <v>6.9904322500000005</v>
      </c>
      <c r="J32">
        <f t="shared" si="12"/>
        <v>1.5728472562500002</v>
      </c>
      <c r="K32" s="2">
        <f t="shared" si="13"/>
        <v>61.230258814767168</v>
      </c>
      <c r="L32">
        <f t="shared" si="14"/>
        <v>0.28711809060705912</v>
      </c>
      <c r="M32" s="2">
        <f t="shared" si="15"/>
        <v>61.230258814767168</v>
      </c>
    </row>
    <row r="33" spans="1:13" x14ac:dyDescent="0.2">
      <c r="A33">
        <v>160</v>
      </c>
      <c r="B33">
        <v>75.400000000000006</v>
      </c>
      <c r="C33">
        <f t="shared" si="8"/>
        <v>75.400000000000006</v>
      </c>
      <c r="D33">
        <f t="shared" si="9"/>
        <v>11.401234000000002</v>
      </c>
      <c r="E33">
        <f t="shared" si="10"/>
        <v>5.130555300000001</v>
      </c>
      <c r="G33">
        <v>160</v>
      </c>
      <c r="H33">
        <v>33.17</v>
      </c>
      <c r="I33">
        <f t="shared" si="11"/>
        <v>6.4101024999999998</v>
      </c>
      <c r="J33">
        <f t="shared" si="12"/>
        <v>1.4422730625</v>
      </c>
      <c r="K33" s="2">
        <f t="shared" si="13"/>
        <v>56.147062308512609</v>
      </c>
      <c r="L33">
        <f t="shared" si="14"/>
        <v>0.26328220123949214</v>
      </c>
      <c r="M33" s="2">
        <f t="shared" si="15"/>
        <v>56.147062308512609</v>
      </c>
    </row>
    <row r="34" spans="1:13" x14ac:dyDescent="0.2">
      <c r="K34" s="2"/>
    </row>
    <row r="35" spans="1:13" x14ac:dyDescent="0.2">
      <c r="K35" s="2"/>
    </row>
    <row r="36" spans="1:13" x14ac:dyDescent="0.2">
      <c r="K36" s="2"/>
    </row>
    <row r="37" spans="1:13" x14ac:dyDescent="0.2">
      <c r="K37" s="2"/>
    </row>
    <row r="38" spans="1:13" x14ac:dyDescent="0.2">
      <c r="K38" s="2"/>
    </row>
    <row r="39" spans="1:13" x14ac:dyDescent="0.2">
      <c r="K39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88D4E-0B3F-5844-8FD9-91281490F30A}">
  <sheetPr codeName="Sheet1"/>
  <dimension ref="A1:BA52"/>
  <sheetViews>
    <sheetView zoomScale="63" zoomScaleNormal="90" workbookViewId="0">
      <selection activeCell="D55" sqref="D55"/>
    </sheetView>
  </sheetViews>
  <sheetFormatPr baseColWidth="10" defaultRowHeight="15" x14ac:dyDescent="0.2"/>
  <cols>
    <col min="4" max="4" width="28.5" customWidth="1"/>
    <col min="11" max="11" width="12.6640625" customWidth="1"/>
  </cols>
  <sheetData>
    <row r="1" spans="1:53" x14ac:dyDescent="0.2">
      <c r="C1" t="s">
        <v>3</v>
      </c>
      <c r="D1" t="s">
        <v>4</v>
      </c>
      <c r="E1" t="s">
        <v>5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7</v>
      </c>
      <c r="S1" t="s">
        <v>7</v>
      </c>
      <c r="T1" t="s">
        <v>7</v>
      </c>
      <c r="U1" t="s">
        <v>7</v>
      </c>
      <c r="V1" t="s">
        <v>7</v>
      </c>
      <c r="W1" t="s">
        <v>7</v>
      </c>
      <c r="X1" t="s">
        <v>7</v>
      </c>
      <c r="Y1" t="s">
        <v>7</v>
      </c>
      <c r="Z1" t="s">
        <v>7</v>
      </c>
      <c r="AA1" t="s">
        <v>7</v>
      </c>
      <c r="AB1" t="s">
        <v>7</v>
      </c>
      <c r="AC1" t="s">
        <v>7</v>
      </c>
      <c r="AD1" t="s">
        <v>8</v>
      </c>
      <c r="AE1" t="s">
        <v>8</v>
      </c>
      <c r="AF1" t="s">
        <v>8</v>
      </c>
      <c r="AG1" t="s">
        <v>8</v>
      </c>
      <c r="AH1" t="s">
        <v>8</v>
      </c>
      <c r="AI1" t="s">
        <v>8</v>
      </c>
      <c r="AJ1" t="s">
        <v>8</v>
      </c>
      <c r="AK1" t="s">
        <v>8</v>
      </c>
      <c r="AL1" t="s">
        <v>8</v>
      </c>
      <c r="AM1" t="s">
        <v>8</v>
      </c>
      <c r="AN1" t="s">
        <v>8</v>
      </c>
      <c r="AO1" t="s">
        <v>8</v>
      </c>
      <c r="AP1" t="s">
        <v>9</v>
      </c>
      <c r="AQ1" t="s">
        <v>9</v>
      </c>
      <c r="AR1" t="s">
        <v>9</v>
      </c>
      <c r="AS1" t="s">
        <v>9</v>
      </c>
      <c r="AT1" t="s">
        <v>9</v>
      </c>
      <c r="AU1" t="s">
        <v>9</v>
      </c>
      <c r="AV1" t="s">
        <v>9</v>
      </c>
      <c r="AW1" t="s">
        <v>9</v>
      </c>
      <c r="AX1" t="s">
        <v>9</v>
      </c>
      <c r="AY1" t="s">
        <v>9</v>
      </c>
      <c r="AZ1" t="s">
        <v>9</v>
      </c>
      <c r="BA1" t="s">
        <v>9</v>
      </c>
    </row>
    <row r="2" spans="1:53" x14ac:dyDescent="0.2"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10</v>
      </c>
      <c r="S2" t="s">
        <v>11</v>
      </c>
      <c r="T2" t="s">
        <v>12</v>
      </c>
      <c r="U2" t="s">
        <v>13</v>
      </c>
      <c r="V2" t="s">
        <v>14</v>
      </c>
      <c r="W2" t="s">
        <v>15</v>
      </c>
      <c r="X2" t="s">
        <v>16</v>
      </c>
      <c r="Y2" t="s">
        <v>17</v>
      </c>
      <c r="Z2" t="s">
        <v>18</v>
      </c>
      <c r="AA2" t="s">
        <v>19</v>
      </c>
      <c r="AB2" t="s">
        <v>20</v>
      </c>
      <c r="AC2" t="s">
        <v>21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t="s">
        <v>18</v>
      </c>
      <c r="AM2" t="s">
        <v>19</v>
      </c>
      <c r="AN2" t="s">
        <v>20</v>
      </c>
      <c r="AO2" t="s">
        <v>21</v>
      </c>
      <c r="AP2" t="s">
        <v>10</v>
      </c>
      <c r="AQ2" t="s">
        <v>11</v>
      </c>
      <c r="AR2" t="s">
        <v>12</v>
      </c>
      <c r="AS2" t="s">
        <v>13</v>
      </c>
      <c r="AT2" t="s">
        <v>14</v>
      </c>
      <c r="AU2" t="s">
        <v>15</v>
      </c>
      <c r="AV2" t="s">
        <v>16</v>
      </c>
      <c r="AW2" t="s">
        <v>17</v>
      </c>
      <c r="AX2" t="s">
        <v>18</v>
      </c>
      <c r="AY2" t="s">
        <v>19</v>
      </c>
      <c r="AZ2" t="s">
        <v>20</v>
      </c>
      <c r="BA2" t="s">
        <v>21</v>
      </c>
    </row>
    <row r="3" spans="1:53" x14ac:dyDescent="0.2">
      <c r="A3" t="s">
        <v>22</v>
      </c>
      <c r="B3" t="s">
        <v>23</v>
      </c>
      <c r="C3" t="s">
        <v>24</v>
      </c>
      <c r="E3">
        <v>0</v>
      </c>
      <c r="F3">
        <v>4.4930000000000003</v>
      </c>
      <c r="G3">
        <v>4.423</v>
      </c>
      <c r="H3">
        <v>4.657</v>
      </c>
      <c r="I3">
        <v>40.734999999999999</v>
      </c>
      <c r="J3">
        <v>41.084000000000003</v>
      </c>
      <c r="K3">
        <v>5772.9520000000002</v>
      </c>
      <c r="L3">
        <v>885.5</v>
      </c>
      <c r="M3">
        <v>5772.9520000000002</v>
      </c>
      <c r="N3" t="s">
        <v>25</v>
      </c>
      <c r="O3" t="s">
        <v>25</v>
      </c>
      <c r="P3" t="s">
        <v>26</v>
      </c>
      <c r="Q3" t="s">
        <v>6</v>
      </c>
      <c r="R3">
        <v>5.7380000000000004</v>
      </c>
      <c r="S3">
        <v>5.6929999999999996</v>
      </c>
      <c r="T3">
        <v>5.8579999999999997</v>
      </c>
      <c r="U3">
        <v>38.798999999999999</v>
      </c>
      <c r="V3">
        <v>39.536000000000001</v>
      </c>
      <c r="W3">
        <v>292.98700000000002</v>
      </c>
      <c r="X3">
        <v>44.9</v>
      </c>
      <c r="Y3">
        <v>292.98700000000002</v>
      </c>
      <c r="Z3">
        <v>44.052</v>
      </c>
      <c r="AA3">
        <v>44.3</v>
      </c>
      <c r="AB3" t="s">
        <v>27</v>
      </c>
      <c r="AC3" t="s">
        <v>7</v>
      </c>
      <c r="AD3">
        <v>8.7279999999999998</v>
      </c>
      <c r="AE3">
        <v>8.702</v>
      </c>
      <c r="AF3">
        <v>8.8000000000000007</v>
      </c>
      <c r="AG3">
        <v>40.683</v>
      </c>
      <c r="AH3">
        <v>40.715000000000003</v>
      </c>
      <c r="AI3">
        <v>10.824</v>
      </c>
      <c r="AJ3">
        <v>1.7</v>
      </c>
      <c r="AK3">
        <v>10.824</v>
      </c>
      <c r="AL3">
        <v>1.681</v>
      </c>
      <c r="AM3">
        <v>1.7</v>
      </c>
      <c r="AN3" t="s">
        <v>27</v>
      </c>
      <c r="AO3" t="s">
        <v>8</v>
      </c>
      <c r="AP3">
        <v>8.8330000000000002</v>
      </c>
      <c r="AQ3">
        <v>8.8019999999999996</v>
      </c>
      <c r="AR3">
        <v>8.9550000000000001</v>
      </c>
      <c r="AS3">
        <v>40.719000000000001</v>
      </c>
      <c r="AT3">
        <v>42.015000000000001</v>
      </c>
      <c r="AU3">
        <v>348.13</v>
      </c>
      <c r="AV3">
        <v>53.4</v>
      </c>
      <c r="AW3">
        <v>348.13</v>
      </c>
      <c r="AX3">
        <v>53.734999999999999</v>
      </c>
      <c r="AY3">
        <v>54</v>
      </c>
      <c r="AZ3" t="s">
        <v>27</v>
      </c>
      <c r="BA3" t="s">
        <v>9</v>
      </c>
    </row>
    <row r="4" spans="1:53" x14ac:dyDescent="0.2">
      <c r="A4" t="s">
        <v>28</v>
      </c>
      <c r="B4" t="s">
        <v>23</v>
      </c>
      <c r="C4" t="s">
        <v>24</v>
      </c>
      <c r="E4">
        <v>0</v>
      </c>
      <c r="F4">
        <v>4.49</v>
      </c>
      <c r="G4">
        <v>4.415</v>
      </c>
      <c r="H4">
        <v>4.6550000000000002</v>
      </c>
      <c r="I4">
        <v>31.63</v>
      </c>
      <c r="J4">
        <v>32.07</v>
      </c>
      <c r="K4">
        <v>5991.7709999999997</v>
      </c>
      <c r="L4">
        <v>915.4</v>
      </c>
      <c r="M4">
        <v>5991.7709999999997</v>
      </c>
      <c r="N4" t="s">
        <v>25</v>
      </c>
      <c r="O4" t="s">
        <v>25</v>
      </c>
      <c r="P4" t="s">
        <v>26</v>
      </c>
      <c r="Q4" t="s">
        <v>6</v>
      </c>
      <c r="R4">
        <v>5.7380000000000004</v>
      </c>
      <c r="S4">
        <v>5.6950000000000003</v>
      </c>
      <c r="T4">
        <v>5.8550000000000004</v>
      </c>
      <c r="U4">
        <v>30.074999999999999</v>
      </c>
      <c r="V4">
        <v>30.815000000000001</v>
      </c>
      <c r="W4">
        <v>264.40699999999998</v>
      </c>
      <c r="X4">
        <v>40.4</v>
      </c>
      <c r="Y4">
        <v>264.40699999999998</v>
      </c>
      <c r="Z4">
        <v>38.302999999999997</v>
      </c>
      <c r="AA4">
        <v>39.799999999999997</v>
      </c>
      <c r="AB4" t="s">
        <v>27</v>
      </c>
      <c r="AC4" t="s">
        <v>7</v>
      </c>
      <c r="AD4">
        <v>8.7249999999999996</v>
      </c>
      <c r="AE4">
        <v>8.6950000000000003</v>
      </c>
      <c r="AF4">
        <v>8.7949999999999999</v>
      </c>
      <c r="AG4">
        <v>31.503</v>
      </c>
      <c r="AH4">
        <v>31.815000000000001</v>
      </c>
      <c r="AI4">
        <v>12.095000000000001</v>
      </c>
      <c r="AJ4">
        <v>1.8</v>
      </c>
      <c r="AK4">
        <v>12.095000000000001</v>
      </c>
      <c r="AL4">
        <v>1.81</v>
      </c>
      <c r="AM4">
        <v>1.9</v>
      </c>
      <c r="AN4" t="s">
        <v>27</v>
      </c>
      <c r="AO4" t="s">
        <v>8</v>
      </c>
      <c r="AP4">
        <v>8.83</v>
      </c>
      <c r="AQ4">
        <v>8.7970000000000006</v>
      </c>
      <c r="AR4">
        <v>8.9580000000000002</v>
      </c>
      <c r="AS4">
        <v>31.803000000000001</v>
      </c>
      <c r="AT4">
        <v>33.088000000000001</v>
      </c>
      <c r="AU4">
        <v>378.04199999999997</v>
      </c>
      <c r="AV4">
        <v>57.8</v>
      </c>
      <c r="AW4">
        <v>378.04199999999997</v>
      </c>
      <c r="AX4">
        <v>56.220999999999997</v>
      </c>
      <c r="AY4">
        <v>58.4</v>
      </c>
      <c r="AZ4" t="s">
        <v>27</v>
      </c>
      <c r="BA4" t="s">
        <v>9</v>
      </c>
    </row>
    <row r="5" spans="1:53" x14ac:dyDescent="0.2">
      <c r="A5" t="s">
        <v>29</v>
      </c>
      <c r="B5" t="s">
        <v>23</v>
      </c>
      <c r="C5" t="s">
        <v>24</v>
      </c>
      <c r="E5">
        <v>0</v>
      </c>
      <c r="F5">
        <v>4.492</v>
      </c>
      <c r="G5">
        <v>4.4180000000000001</v>
      </c>
      <c r="H5">
        <v>4.6550000000000002</v>
      </c>
      <c r="I5">
        <v>27.376000000000001</v>
      </c>
      <c r="J5">
        <v>27.707999999999998</v>
      </c>
      <c r="K5">
        <v>5895.8339999999998</v>
      </c>
      <c r="L5">
        <v>921.2</v>
      </c>
      <c r="M5">
        <v>5895.8339999999998</v>
      </c>
      <c r="N5" t="s">
        <v>25</v>
      </c>
      <c r="O5" t="s">
        <v>25</v>
      </c>
      <c r="P5" t="s">
        <v>26</v>
      </c>
      <c r="Q5" t="s">
        <v>6</v>
      </c>
      <c r="R5">
        <v>5.7350000000000003</v>
      </c>
      <c r="S5">
        <v>5.6950000000000003</v>
      </c>
      <c r="T5">
        <v>5.8579999999999997</v>
      </c>
      <c r="U5">
        <v>25.791</v>
      </c>
      <c r="V5">
        <v>26.741</v>
      </c>
      <c r="W5">
        <v>330.67099999999999</v>
      </c>
      <c r="X5">
        <v>51.7</v>
      </c>
      <c r="Y5">
        <v>330.67099999999999</v>
      </c>
      <c r="Z5">
        <v>48.682000000000002</v>
      </c>
      <c r="AA5">
        <v>51</v>
      </c>
      <c r="AB5" t="s">
        <v>27</v>
      </c>
      <c r="AC5" t="s">
        <v>7</v>
      </c>
      <c r="AD5">
        <v>8.7270000000000003</v>
      </c>
      <c r="AE5">
        <v>8.6969999999999992</v>
      </c>
      <c r="AF5">
        <v>8.7949999999999999</v>
      </c>
      <c r="AG5">
        <v>26.484999999999999</v>
      </c>
      <c r="AH5">
        <v>26.776</v>
      </c>
      <c r="AI5">
        <v>9.2050000000000001</v>
      </c>
      <c r="AJ5">
        <v>1.4</v>
      </c>
      <c r="AK5">
        <v>9.2050000000000001</v>
      </c>
      <c r="AL5">
        <v>1.4</v>
      </c>
      <c r="AM5">
        <v>1.5</v>
      </c>
      <c r="AN5" t="s">
        <v>27</v>
      </c>
      <c r="AO5" t="s">
        <v>8</v>
      </c>
      <c r="AP5">
        <v>8.8320000000000007</v>
      </c>
      <c r="AQ5">
        <v>8.8000000000000007</v>
      </c>
      <c r="AR5">
        <v>8.9480000000000004</v>
      </c>
      <c r="AS5">
        <v>26.786999999999999</v>
      </c>
      <c r="AT5">
        <v>28.103000000000002</v>
      </c>
      <c r="AU5">
        <v>300.14800000000002</v>
      </c>
      <c r="AV5">
        <v>46.9</v>
      </c>
      <c r="AW5">
        <v>300.14800000000002</v>
      </c>
      <c r="AX5">
        <v>45.363</v>
      </c>
      <c r="AY5">
        <v>47.5</v>
      </c>
      <c r="AZ5" t="s">
        <v>27</v>
      </c>
      <c r="BA5" t="s">
        <v>9</v>
      </c>
    </row>
    <row r="6" spans="1:53" x14ac:dyDescent="0.2">
      <c r="A6" t="s">
        <v>30</v>
      </c>
      <c r="B6" t="s">
        <v>23</v>
      </c>
      <c r="C6" t="s">
        <v>24</v>
      </c>
      <c r="E6">
        <v>0</v>
      </c>
      <c r="F6">
        <v>4.492</v>
      </c>
      <c r="G6">
        <v>4.4169999999999998</v>
      </c>
      <c r="H6">
        <v>4.6550000000000002</v>
      </c>
      <c r="I6">
        <v>25.04</v>
      </c>
      <c r="J6">
        <v>25.425000000000001</v>
      </c>
      <c r="K6">
        <v>5841.9319999999998</v>
      </c>
      <c r="L6">
        <v>944</v>
      </c>
      <c r="M6">
        <v>5841.9319999999998</v>
      </c>
      <c r="N6" t="s">
        <v>25</v>
      </c>
      <c r="O6" t="s">
        <v>25</v>
      </c>
      <c r="P6" t="s">
        <v>26</v>
      </c>
      <c r="Q6" t="s">
        <v>6</v>
      </c>
      <c r="R6">
        <v>5.7370000000000001</v>
      </c>
      <c r="S6">
        <v>5.6970000000000001</v>
      </c>
      <c r="T6">
        <v>5.8550000000000004</v>
      </c>
      <c r="U6">
        <v>23.591000000000001</v>
      </c>
      <c r="V6">
        <v>24.446000000000002</v>
      </c>
      <c r="W6">
        <v>309.41000000000003</v>
      </c>
      <c r="X6">
        <v>50</v>
      </c>
      <c r="Y6">
        <v>309.41000000000003</v>
      </c>
      <c r="Z6">
        <v>45.972000000000001</v>
      </c>
      <c r="AA6">
        <v>49.3</v>
      </c>
      <c r="AB6" t="s">
        <v>27</v>
      </c>
      <c r="AC6" t="s">
        <v>7</v>
      </c>
      <c r="AD6">
        <v>8.7270000000000003</v>
      </c>
      <c r="AE6">
        <v>8.6929999999999996</v>
      </c>
      <c r="AF6">
        <v>8.7949999999999999</v>
      </c>
      <c r="AG6">
        <v>23.943999999999999</v>
      </c>
      <c r="AH6">
        <v>24.210999999999999</v>
      </c>
      <c r="AI6">
        <v>9.2080000000000002</v>
      </c>
      <c r="AJ6">
        <v>1.5</v>
      </c>
      <c r="AK6">
        <v>9.2080000000000002</v>
      </c>
      <c r="AL6">
        <v>1.413</v>
      </c>
      <c r="AM6">
        <v>1.5</v>
      </c>
      <c r="AN6" t="s">
        <v>27</v>
      </c>
      <c r="AO6" t="s">
        <v>8</v>
      </c>
      <c r="AP6">
        <v>8.83</v>
      </c>
      <c r="AQ6">
        <v>8.7970000000000006</v>
      </c>
      <c r="AR6">
        <v>8.9619999999999997</v>
      </c>
      <c r="AS6">
        <v>24.207999999999998</v>
      </c>
      <c r="AT6">
        <v>25.366</v>
      </c>
      <c r="AU6">
        <v>300.26299999999998</v>
      </c>
      <c r="AV6">
        <v>48.5</v>
      </c>
      <c r="AW6">
        <v>300.26299999999998</v>
      </c>
      <c r="AX6">
        <v>45.8</v>
      </c>
      <c r="AY6">
        <v>49.1</v>
      </c>
      <c r="AZ6" t="s">
        <v>27</v>
      </c>
      <c r="BA6" t="s">
        <v>9</v>
      </c>
    </row>
    <row r="7" spans="1:53" x14ac:dyDescent="0.2">
      <c r="A7" t="s">
        <v>31</v>
      </c>
      <c r="B7" t="s">
        <v>23</v>
      </c>
      <c r="C7" t="s">
        <v>24</v>
      </c>
      <c r="E7">
        <v>0</v>
      </c>
      <c r="F7">
        <v>4.49</v>
      </c>
      <c r="G7">
        <v>4.4180000000000001</v>
      </c>
      <c r="H7">
        <v>4.6529999999999996</v>
      </c>
      <c r="I7">
        <v>23.504999999999999</v>
      </c>
      <c r="J7">
        <v>24.024000000000001</v>
      </c>
      <c r="K7">
        <v>5953.3190000000004</v>
      </c>
      <c r="L7">
        <v>892.4</v>
      </c>
      <c r="M7">
        <v>5953.3190000000004</v>
      </c>
      <c r="N7" t="s">
        <v>25</v>
      </c>
      <c r="O7" t="s">
        <v>25</v>
      </c>
      <c r="P7" t="s">
        <v>26</v>
      </c>
      <c r="Q7" t="s">
        <v>6</v>
      </c>
      <c r="R7">
        <v>5.7370000000000001</v>
      </c>
      <c r="S7">
        <v>5.6950000000000003</v>
      </c>
      <c r="T7">
        <v>5.8579999999999997</v>
      </c>
      <c r="U7">
        <v>22.036999999999999</v>
      </c>
      <c r="V7">
        <v>22.888000000000002</v>
      </c>
      <c r="W7">
        <v>290.13600000000002</v>
      </c>
      <c r="X7">
        <v>43.5</v>
      </c>
      <c r="Y7">
        <v>290.13600000000002</v>
      </c>
      <c r="Z7">
        <v>42.302</v>
      </c>
      <c r="AA7">
        <v>42.8</v>
      </c>
      <c r="AB7" t="s">
        <v>27</v>
      </c>
      <c r="AC7" t="s">
        <v>7</v>
      </c>
      <c r="AD7">
        <v>8.7249999999999996</v>
      </c>
      <c r="AE7">
        <v>8.6929999999999996</v>
      </c>
      <c r="AF7">
        <v>8.7949999999999999</v>
      </c>
      <c r="AG7">
        <v>22.283000000000001</v>
      </c>
      <c r="AH7">
        <v>22.591000000000001</v>
      </c>
      <c r="AI7">
        <v>11.362</v>
      </c>
      <c r="AJ7">
        <v>1.7</v>
      </c>
      <c r="AK7">
        <v>11.362</v>
      </c>
      <c r="AL7">
        <v>1.7110000000000001</v>
      </c>
      <c r="AM7">
        <v>1.7</v>
      </c>
      <c r="AN7" t="s">
        <v>27</v>
      </c>
      <c r="AO7" t="s">
        <v>8</v>
      </c>
      <c r="AP7">
        <v>8.83</v>
      </c>
      <c r="AQ7">
        <v>8.7970000000000006</v>
      </c>
      <c r="AR7">
        <v>8.9580000000000002</v>
      </c>
      <c r="AS7">
        <v>22.582999999999998</v>
      </c>
      <c r="AT7">
        <v>23.943000000000001</v>
      </c>
      <c r="AU7">
        <v>365.62799999999999</v>
      </c>
      <c r="AV7">
        <v>54.8</v>
      </c>
      <c r="AW7">
        <v>365.62799999999999</v>
      </c>
      <c r="AX7">
        <v>54.725999999999999</v>
      </c>
      <c r="AY7">
        <v>55.4</v>
      </c>
      <c r="AZ7" t="s">
        <v>27</v>
      </c>
      <c r="BA7" t="s">
        <v>9</v>
      </c>
    </row>
    <row r="8" spans="1:53" x14ac:dyDescent="0.2">
      <c r="A8" t="s">
        <v>32</v>
      </c>
      <c r="B8" t="s">
        <v>23</v>
      </c>
      <c r="C8" t="s">
        <v>24</v>
      </c>
      <c r="E8">
        <v>0</v>
      </c>
      <c r="F8">
        <v>4.49</v>
      </c>
      <c r="G8">
        <v>4.415</v>
      </c>
      <c r="H8">
        <v>4.6529999999999996</v>
      </c>
      <c r="I8">
        <v>22.51</v>
      </c>
      <c r="J8">
        <v>23.018999999999998</v>
      </c>
      <c r="K8">
        <v>6039.3149999999996</v>
      </c>
      <c r="L8">
        <v>912.9</v>
      </c>
      <c r="M8">
        <v>6039.3149999999996</v>
      </c>
      <c r="N8" t="s">
        <v>25</v>
      </c>
      <c r="O8" t="s">
        <v>25</v>
      </c>
      <c r="P8" t="s">
        <v>26</v>
      </c>
      <c r="Q8" t="s">
        <v>6</v>
      </c>
      <c r="R8">
        <v>5.7370000000000001</v>
      </c>
      <c r="S8">
        <v>5.6950000000000003</v>
      </c>
      <c r="T8">
        <v>5.8529999999999998</v>
      </c>
      <c r="U8">
        <v>21.06</v>
      </c>
      <c r="V8">
        <v>21.902999999999999</v>
      </c>
      <c r="W8">
        <v>272.80099999999999</v>
      </c>
      <c r="X8">
        <v>41.2</v>
      </c>
      <c r="Y8">
        <v>272.80099999999999</v>
      </c>
      <c r="Z8">
        <v>39.207999999999998</v>
      </c>
      <c r="AA8">
        <v>40.6</v>
      </c>
      <c r="AB8" t="s">
        <v>27</v>
      </c>
      <c r="AC8" t="s">
        <v>7</v>
      </c>
      <c r="AD8">
        <v>8.7249999999999996</v>
      </c>
      <c r="AE8">
        <v>8.6950000000000003</v>
      </c>
      <c r="AF8">
        <v>8.7919999999999998</v>
      </c>
      <c r="AG8">
        <v>21.149000000000001</v>
      </c>
      <c r="AH8">
        <v>21.51</v>
      </c>
      <c r="AI8">
        <v>11.619</v>
      </c>
      <c r="AJ8">
        <v>1.8</v>
      </c>
      <c r="AK8">
        <v>11.619</v>
      </c>
      <c r="AL8">
        <v>1.7250000000000001</v>
      </c>
      <c r="AM8">
        <v>1.8</v>
      </c>
      <c r="AN8" t="s">
        <v>27</v>
      </c>
      <c r="AO8" t="s">
        <v>8</v>
      </c>
      <c r="AP8">
        <v>8.83</v>
      </c>
      <c r="AQ8">
        <v>8.7970000000000006</v>
      </c>
      <c r="AR8">
        <v>8.9629999999999992</v>
      </c>
      <c r="AS8">
        <v>21.510999999999999</v>
      </c>
      <c r="AT8">
        <v>22.837</v>
      </c>
      <c r="AU8">
        <v>377.166</v>
      </c>
      <c r="AV8">
        <v>57</v>
      </c>
      <c r="AW8">
        <v>377.166</v>
      </c>
      <c r="AX8">
        <v>55.649000000000001</v>
      </c>
      <c r="AY8">
        <v>57.6</v>
      </c>
      <c r="AZ8" t="s">
        <v>27</v>
      </c>
      <c r="BA8" t="s">
        <v>9</v>
      </c>
    </row>
    <row r="9" spans="1:53" x14ac:dyDescent="0.2">
      <c r="A9" t="s">
        <v>33</v>
      </c>
      <c r="B9" t="s">
        <v>23</v>
      </c>
      <c r="C9" t="s">
        <v>24</v>
      </c>
      <c r="E9">
        <v>0</v>
      </c>
      <c r="F9">
        <v>4.49</v>
      </c>
      <c r="G9">
        <v>4.4720000000000004</v>
      </c>
      <c r="H9">
        <v>4.6550000000000002</v>
      </c>
      <c r="I9">
        <v>22.135999999999999</v>
      </c>
      <c r="J9">
        <v>22.46</v>
      </c>
      <c r="K9">
        <v>5790.625</v>
      </c>
      <c r="L9">
        <v>906</v>
      </c>
      <c r="M9">
        <v>5790.625</v>
      </c>
      <c r="N9" t="s">
        <v>25</v>
      </c>
      <c r="O9" t="s">
        <v>25</v>
      </c>
      <c r="P9" t="s">
        <v>26</v>
      </c>
      <c r="Q9" t="s">
        <v>6</v>
      </c>
      <c r="R9">
        <v>5.73</v>
      </c>
      <c r="S9">
        <v>5.6920000000000002</v>
      </c>
      <c r="T9">
        <v>5.8680000000000003</v>
      </c>
      <c r="U9">
        <v>20.37</v>
      </c>
      <c r="V9">
        <v>21.523</v>
      </c>
      <c r="W9">
        <v>468.46800000000002</v>
      </c>
      <c r="X9">
        <v>73.3</v>
      </c>
      <c r="Y9">
        <v>468.46800000000002</v>
      </c>
      <c r="Z9">
        <v>70.221000000000004</v>
      </c>
      <c r="AA9">
        <v>72.8</v>
      </c>
      <c r="AB9" t="s">
        <v>27</v>
      </c>
      <c r="AC9" t="s">
        <v>7</v>
      </c>
      <c r="AP9">
        <v>8.83</v>
      </c>
      <c r="AQ9">
        <v>8.8000000000000007</v>
      </c>
      <c r="AR9">
        <v>8.9499999999999993</v>
      </c>
      <c r="AS9">
        <v>20.574999999999999</v>
      </c>
      <c r="AT9">
        <v>21.576000000000001</v>
      </c>
      <c r="AU9">
        <v>170.67</v>
      </c>
      <c r="AV9">
        <v>26.7</v>
      </c>
      <c r="AW9">
        <v>170.67</v>
      </c>
      <c r="AX9">
        <v>26.263000000000002</v>
      </c>
      <c r="AY9">
        <v>27.2</v>
      </c>
      <c r="AZ9" t="s">
        <v>27</v>
      </c>
      <c r="BA9" t="s">
        <v>9</v>
      </c>
    </row>
    <row r="10" spans="1:53" x14ac:dyDescent="0.2">
      <c r="A10" t="s">
        <v>34</v>
      </c>
      <c r="B10" t="s">
        <v>23</v>
      </c>
      <c r="C10" t="s">
        <v>24</v>
      </c>
      <c r="E10">
        <v>0</v>
      </c>
      <c r="F10">
        <v>4.492</v>
      </c>
      <c r="G10">
        <v>4.47</v>
      </c>
      <c r="H10">
        <v>4.6550000000000002</v>
      </c>
      <c r="I10">
        <v>21.460999999999999</v>
      </c>
      <c r="J10">
        <v>21.849</v>
      </c>
      <c r="K10">
        <v>5671.72</v>
      </c>
      <c r="L10">
        <v>857.6</v>
      </c>
      <c r="M10">
        <v>5671.72</v>
      </c>
      <c r="N10" t="s">
        <v>25</v>
      </c>
      <c r="O10" t="s">
        <v>25</v>
      </c>
      <c r="P10" t="s">
        <v>26</v>
      </c>
      <c r="Q10" t="s">
        <v>6</v>
      </c>
      <c r="R10">
        <v>5.7279999999999998</v>
      </c>
      <c r="S10">
        <v>5.6920000000000002</v>
      </c>
      <c r="T10">
        <v>5.87</v>
      </c>
      <c r="U10">
        <v>19.838999999999999</v>
      </c>
      <c r="V10">
        <v>21.071000000000002</v>
      </c>
      <c r="W10">
        <v>497.65</v>
      </c>
      <c r="X10">
        <v>75.2</v>
      </c>
      <c r="Y10">
        <v>497.65</v>
      </c>
      <c r="Z10">
        <v>76.16</v>
      </c>
      <c r="AA10">
        <v>74.8</v>
      </c>
      <c r="AB10" t="s">
        <v>27</v>
      </c>
      <c r="AC10" t="s">
        <v>7</v>
      </c>
      <c r="AP10">
        <v>8.83</v>
      </c>
      <c r="AQ10">
        <v>8.8000000000000007</v>
      </c>
      <c r="AR10">
        <v>8.9450000000000003</v>
      </c>
      <c r="AS10">
        <v>19.983000000000001</v>
      </c>
      <c r="AT10">
        <v>20.98</v>
      </c>
      <c r="AU10">
        <v>163.697</v>
      </c>
      <c r="AV10">
        <v>24.8</v>
      </c>
      <c r="AW10">
        <v>163.697</v>
      </c>
      <c r="AX10">
        <v>25.718</v>
      </c>
      <c r="AY10">
        <v>25.2</v>
      </c>
      <c r="AZ10" t="s">
        <v>27</v>
      </c>
      <c r="BA10" t="s">
        <v>9</v>
      </c>
    </row>
    <row r="11" spans="1:53" x14ac:dyDescent="0.2">
      <c r="A11" t="s">
        <v>35</v>
      </c>
      <c r="B11" t="s">
        <v>23</v>
      </c>
      <c r="C11" t="s">
        <v>36</v>
      </c>
      <c r="E11">
        <v>0</v>
      </c>
      <c r="F11">
        <v>4.49</v>
      </c>
      <c r="G11">
        <v>4.468</v>
      </c>
      <c r="H11">
        <v>4.6550000000000002</v>
      </c>
      <c r="I11">
        <v>20.709</v>
      </c>
      <c r="J11">
        <v>21.068999999999999</v>
      </c>
      <c r="K11">
        <v>5911.23</v>
      </c>
      <c r="L11">
        <v>901.6</v>
      </c>
      <c r="M11">
        <v>5911.23</v>
      </c>
      <c r="N11" t="s">
        <v>25</v>
      </c>
      <c r="O11" t="s">
        <v>25</v>
      </c>
      <c r="P11" t="s">
        <v>26</v>
      </c>
      <c r="Q11" t="s">
        <v>6</v>
      </c>
      <c r="R11">
        <v>5.7279999999999998</v>
      </c>
      <c r="S11">
        <v>5.6920000000000002</v>
      </c>
      <c r="T11">
        <v>5.8730000000000002</v>
      </c>
      <c r="U11">
        <v>18.824000000000002</v>
      </c>
      <c r="V11">
        <v>20.129000000000001</v>
      </c>
      <c r="W11">
        <v>541.19299999999998</v>
      </c>
      <c r="X11">
        <v>82.5</v>
      </c>
      <c r="Y11">
        <v>541.19299999999998</v>
      </c>
      <c r="Z11">
        <v>79.468000000000004</v>
      </c>
      <c r="AA11">
        <v>82.2</v>
      </c>
      <c r="AB11" t="s">
        <v>27</v>
      </c>
      <c r="AC11" t="s">
        <v>7</v>
      </c>
      <c r="AP11">
        <v>8.8320000000000007</v>
      </c>
      <c r="AQ11">
        <v>8.8019999999999996</v>
      </c>
      <c r="AR11">
        <v>8.94</v>
      </c>
      <c r="AS11">
        <v>18.571999999999999</v>
      </c>
      <c r="AT11">
        <v>19.545999999999999</v>
      </c>
      <c r="AU11">
        <v>114.422</v>
      </c>
      <c r="AV11">
        <v>17.5</v>
      </c>
      <c r="AW11">
        <v>114.422</v>
      </c>
      <c r="AX11">
        <v>17.248000000000001</v>
      </c>
      <c r="AY11">
        <v>17.8</v>
      </c>
      <c r="AZ11" t="s">
        <v>27</v>
      </c>
      <c r="BA11" t="s">
        <v>9</v>
      </c>
    </row>
    <row r="12" spans="1:53" x14ac:dyDescent="0.2">
      <c r="A12" t="s">
        <v>37</v>
      </c>
      <c r="B12" t="s">
        <v>23</v>
      </c>
      <c r="C12" t="s">
        <v>36</v>
      </c>
      <c r="E12">
        <v>0</v>
      </c>
      <c r="F12">
        <v>4.49</v>
      </c>
      <c r="G12">
        <v>4.468</v>
      </c>
      <c r="H12">
        <v>4.6529999999999996</v>
      </c>
      <c r="I12">
        <v>20.079999999999998</v>
      </c>
      <c r="J12">
        <v>20.523</v>
      </c>
      <c r="K12">
        <v>5677.9059999999999</v>
      </c>
      <c r="L12">
        <v>888.9</v>
      </c>
      <c r="M12">
        <v>5677.9059999999999</v>
      </c>
      <c r="N12" t="s">
        <v>25</v>
      </c>
      <c r="O12" t="s">
        <v>25</v>
      </c>
      <c r="P12" t="s">
        <v>26</v>
      </c>
      <c r="Q12" t="s">
        <v>6</v>
      </c>
      <c r="R12">
        <v>5.7270000000000003</v>
      </c>
      <c r="S12">
        <v>5.6920000000000002</v>
      </c>
      <c r="T12">
        <v>5.8719999999999999</v>
      </c>
      <c r="U12">
        <v>18.524000000000001</v>
      </c>
      <c r="V12">
        <v>19.805</v>
      </c>
      <c r="W12">
        <v>524.28800000000001</v>
      </c>
      <c r="X12">
        <v>82.1</v>
      </c>
      <c r="Y12">
        <v>524.28800000000001</v>
      </c>
      <c r="Z12">
        <v>80.149000000000001</v>
      </c>
      <c r="AA12">
        <v>81.7</v>
      </c>
      <c r="AB12" t="s">
        <v>27</v>
      </c>
      <c r="AC12" t="s">
        <v>7</v>
      </c>
      <c r="AP12">
        <v>8.8320000000000007</v>
      </c>
      <c r="AQ12">
        <v>8.798</v>
      </c>
      <c r="AR12">
        <v>8.9380000000000006</v>
      </c>
      <c r="AS12">
        <v>18.587</v>
      </c>
      <c r="AT12">
        <v>19.518000000000001</v>
      </c>
      <c r="AU12">
        <v>114.437</v>
      </c>
      <c r="AV12">
        <v>17.899999999999999</v>
      </c>
      <c r="AW12">
        <v>114.437</v>
      </c>
      <c r="AX12">
        <v>17.959</v>
      </c>
      <c r="AY12">
        <v>18.3</v>
      </c>
      <c r="AZ12" t="s">
        <v>27</v>
      </c>
      <c r="BA12" t="s">
        <v>9</v>
      </c>
    </row>
    <row r="13" spans="1:53" x14ac:dyDescent="0.2">
      <c r="A13" t="s">
        <v>38</v>
      </c>
      <c r="B13" t="s">
        <v>23</v>
      </c>
      <c r="C13" t="s">
        <v>24</v>
      </c>
      <c r="E13">
        <v>0</v>
      </c>
      <c r="F13">
        <v>4.4880000000000004</v>
      </c>
      <c r="G13">
        <v>4.468</v>
      </c>
      <c r="H13">
        <v>4.6550000000000002</v>
      </c>
      <c r="I13">
        <v>21.109000000000002</v>
      </c>
      <c r="J13">
        <v>21.439</v>
      </c>
      <c r="K13">
        <v>6028.5569999999998</v>
      </c>
      <c r="L13">
        <v>821</v>
      </c>
      <c r="M13">
        <v>6028.5569999999998</v>
      </c>
      <c r="N13" t="s">
        <v>25</v>
      </c>
      <c r="O13" t="s">
        <v>25</v>
      </c>
      <c r="P13" t="s">
        <v>26</v>
      </c>
      <c r="Q13" t="s">
        <v>6</v>
      </c>
      <c r="R13">
        <v>5.7220000000000004</v>
      </c>
      <c r="S13">
        <v>5.6870000000000003</v>
      </c>
      <c r="T13">
        <v>5.8849999999999998</v>
      </c>
      <c r="U13">
        <v>19.469000000000001</v>
      </c>
      <c r="V13">
        <v>20.873000000000001</v>
      </c>
      <c r="W13">
        <v>720.29300000000001</v>
      </c>
      <c r="X13">
        <v>98.1</v>
      </c>
      <c r="Y13">
        <v>720.29300000000001</v>
      </c>
      <c r="Z13">
        <v>103.708</v>
      </c>
      <c r="AA13">
        <v>98</v>
      </c>
      <c r="AB13" t="s">
        <v>27</v>
      </c>
      <c r="AC13" t="s">
        <v>7</v>
      </c>
      <c r="AP13">
        <v>8.8379999999999992</v>
      </c>
      <c r="AQ13">
        <v>8.81</v>
      </c>
      <c r="AR13">
        <v>8.9130000000000003</v>
      </c>
      <c r="AS13">
        <v>19.364000000000001</v>
      </c>
      <c r="AT13">
        <v>19.826000000000001</v>
      </c>
      <c r="AU13">
        <v>13.961</v>
      </c>
      <c r="AV13">
        <v>1.9</v>
      </c>
      <c r="AW13">
        <v>13.961</v>
      </c>
      <c r="AX13">
        <v>2.0640000000000001</v>
      </c>
      <c r="AY13">
        <v>2</v>
      </c>
      <c r="AZ13" t="s">
        <v>27</v>
      </c>
      <c r="BA13" t="s">
        <v>9</v>
      </c>
    </row>
    <row r="16" spans="1:53" x14ac:dyDescent="0.2">
      <c r="G16" s="5" t="s">
        <v>7</v>
      </c>
      <c r="H16" s="5"/>
      <c r="I16" s="5" t="s">
        <v>8</v>
      </c>
      <c r="J16" s="5"/>
      <c r="K16" s="5" t="s">
        <v>9</v>
      </c>
      <c r="L16" s="5"/>
    </row>
    <row r="17" spans="6:13" x14ac:dyDescent="0.2">
      <c r="F17" t="s">
        <v>4</v>
      </c>
      <c r="G17" t="s">
        <v>18</v>
      </c>
      <c r="H17" t="s">
        <v>19</v>
      </c>
      <c r="I17" t="s">
        <v>18</v>
      </c>
      <c r="J17" t="s">
        <v>19</v>
      </c>
      <c r="K17" t="s">
        <v>18</v>
      </c>
      <c r="L17" t="s">
        <v>19</v>
      </c>
      <c r="M17" t="s">
        <v>1</v>
      </c>
    </row>
    <row r="18" spans="6:13" x14ac:dyDescent="0.2">
      <c r="F18" t="s">
        <v>39</v>
      </c>
      <c r="G18">
        <f>Z3</f>
        <v>44.052</v>
      </c>
      <c r="H18">
        <f>AA3</f>
        <v>44.3</v>
      </c>
      <c r="I18">
        <f>AL3</f>
        <v>1.681</v>
      </c>
      <c r="J18">
        <f>AM3</f>
        <v>1.7</v>
      </c>
      <c r="K18">
        <f>AX3</f>
        <v>53.734999999999999</v>
      </c>
      <c r="L18">
        <f>AY3</f>
        <v>54</v>
      </c>
      <c r="M18">
        <f>K18+I18+G18</f>
        <v>99.467999999999989</v>
      </c>
    </row>
    <row r="19" spans="6:13" x14ac:dyDescent="0.2">
      <c r="F19" t="s">
        <v>39</v>
      </c>
      <c r="G19">
        <f>Z4</f>
        <v>38.302999999999997</v>
      </c>
      <c r="H19">
        <f>AA4</f>
        <v>39.799999999999997</v>
      </c>
      <c r="I19">
        <f>AL4</f>
        <v>1.81</v>
      </c>
      <c r="J19">
        <f>AM4</f>
        <v>1.9</v>
      </c>
      <c r="K19">
        <f>AX4</f>
        <v>56.220999999999997</v>
      </c>
      <c r="L19">
        <f>AY4</f>
        <v>58.4</v>
      </c>
      <c r="M19">
        <f t="shared" ref="M19:M26" si="0">K19+I19+G19</f>
        <v>96.334000000000003</v>
      </c>
    </row>
    <row r="20" spans="6:13" x14ac:dyDescent="0.2">
      <c r="F20" t="s">
        <v>40</v>
      </c>
      <c r="G20">
        <f>Z5</f>
        <v>48.682000000000002</v>
      </c>
      <c r="H20">
        <f>AA5</f>
        <v>51</v>
      </c>
      <c r="I20">
        <f>AL5</f>
        <v>1.4</v>
      </c>
      <c r="J20">
        <f>AM5</f>
        <v>1.5</v>
      </c>
      <c r="K20">
        <f>AX5</f>
        <v>45.363</v>
      </c>
      <c r="L20">
        <f>AY5</f>
        <v>47.5</v>
      </c>
      <c r="M20">
        <f t="shared" si="0"/>
        <v>95.444999999999993</v>
      </c>
    </row>
    <row r="21" spans="6:13" x14ac:dyDescent="0.2">
      <c r="F21" t="s">
        <v>40</v>
      </c>
      <c r="G21">
        <f>Z6</f>
        <v>45.972000000000001</v>
      </c>
      <c r="H21">
        <f>AA6</f>
        <v>49.3</v>
      </c>
      <c r="I21">
        <f>AL6</f>
        <v>1.413</v>
      </c>
      <c r="J21">
        <f>AM6</f>
        <v>1.5</v>
      </c>
      <c r="K21">
        <f>AX6</f>
        <v>45.8</v>
      </c>
      <c r="L21">
        <f>AY6</f>
        <v>49.1</v>
      </c>
      <c r="M21">
        <f t="shared" si="0"/>
        <v>93.185000000000002</v>
      </c>
    </row>
    <row r="22" spans="6:13" x14ac:dyDescent="0.2">
      <c r="F22" t="s">
        <v>41</v>
      </c>
      <c r="G22">
        <f>Z7</f>
        <v>42.302</v>
      </c>
      <c r="H22">
        <f>AA7</f>
        <v>42.8</v>
      </c>
      <c r="I22">
        <f>AL7</f>
        <v>1.7110000000000001</v>
      </c>
      <c r="J22">
        <f>AM7</f>
        <v>1.7</v>
      </c>
      <c r="K22">
        <f>AX7</f>
        <v>54.725999999999999</v>
      </c>
      <c r="L22">
        <f>AY7</f>
        <v>55.4</v>
      </c>
      <c r="M22">
        <f t="shared" si="0"/>
        <v>98.739000000000004</v>
      </c>
    </row>
    <row r="23" spans="6:13" x14ac:dyDescent="0.2">
      <c r="F23" t="s">
        <v>41</v>
      </c>
      <c r="G23">
        <f>Z8</f>
        <v>39.207999999999998</v>
      </c>
      <c r="H23">
        <f>AA8</f>
        <v>40.6</v>
      </c>
      <c r="I23">
        <f>AL8</f>
        <v>1.7250000000000001</v>
      </c>
      <c r="J23">
        <f>AM8</f>
        <v>1.8</v>
      </c>
      <c r="K23">
        <f>AX8</f>
        <v>55.649000000000001</v>
      </c>
      <c r="L23">
        <f>AY8</f>
        <v>57.6</v>
      </c>
      <c r="M23">
        <f t="shared" si="0"/>
        <v>96.581999999999994</v>
      </c>
    </row>
    <row r="24" spans="6:13" x14ac:dyDescent="0.2">
      <c r="F24" t="s">
        <v>42</v>
      </c>
      <c r="G24">
        <f>Z9</f>
        <v>70.221000000000004</v>
      </c>
      <c r="H24">
        <f>AA9</f>
        <v>72.8</v>
      </c>
      <c r="I24">
        <f>AL9</f>
        <v>0</v>
      </c>
      <c r="J24">
        <f>AM9</f>
        <v>0</v>
      </c>
      <c r="K24">
        <f>AX9</f>
        <v>26.263000000000002</v>
      </c>
      <c r="L24">
        <f>AY9</f>
        <v>27.2</v>
      </c>
      <c r="M24">
        <f t="shared" si="0"/>
        <v>96.484000000000009</v>
      </c>
    </row>
    <row r="25" spans="6:13" x14ac:dyDescent="0.2">
      <c r="F25" t="s">
        <v>42</v>
      </c>
      <c r="G25">
        <f>Z10</f>
        <v>76.16</v>
      </c>
      <c r="H25">
        <f>AA10</f>
        <v>74.8</v>
      </c>
      <c r="I25">
        <f>AL10</f>
        <v>0</v>
      </c>
      <c r="J25">
        <f>AM10</f>
        <v>0</v>
      </c>
      <c r="K25">
        <f>AX10</f>
        <v>25.718</v>
      </c>
      <c r="L25">
        <f>AY10</f>
        <v>25.2</v>
      </c>
      <c r="M25">
        <f t="shared" si="0"/>
        <v>101.878</v>
      </c>
    </row>
    <row r="26" spans="6:13" x14ac:dyDescent="0.2">
      <c r="F26" t="s">
        <v>2</v>
      </c>
      <c r="G26">
        <f>Z13</f>
        <v>103.708</v>
      </c>
      <c r="H26">
        <f>AA13</f>
        <v>98</v>
      </c>
      <c r="I26">
        <f>AL13</f>
        <v>0</v>
      </c>
      <c r="J26">
        <f>AM13</f>
        <v>0</v>
      </c>
      <c r="K26">
        <f>AX13</f>
        <v>2.0640000000000001</v>
      </c>
      <c r="L26">
        <f>AY13</f>
        <v>2</v>
      </c>
      <c r="M26">
        <f t="shared" si="0"/>
        <v>105.77199999999999</v>
      </c>
    </row>
    <row r="30" spans="6:13" x14ac:dyDescent="0.2">
      <c r="F30" t="s">
        <v>4</v>
      </c>
      <c r="G30" t="s">
        <v>94</v>
      </c>
      <c r="H30" t="s">
        <v>44</v>
      </c>
    </row>
    <row r="31" spans="6:13" x14ac:dyDescent="0.2">
      <c r="F31" t="s">
        <v>39</v>
      </c>
      <c r="G31" s="2">
        <f>(K18+I18)*100/(G18+I18+K18)</f>
        <v>55.712389914344314</v>
      </c>
      <c r="H31" s="2">
        <f>(K18-I18)*100/(I18+K18)</f>
        <v>93.93316009816661</v>
      </c>
    </row>
    <row r="32" spans="6:13" x14ac:dyDescent="0.2">
      <c r="F32" t="s">
        <v>39</v>
      </c>
      <c r="G32" s="2">
        <f>(K19+I19)*100/(G19+I19+K19)</f>
        <v>60.23937550605185</v>
      </c>
      <c r="H32" s="2">
        <f>(K19-I19)*100/(I19+K19)</f>
        <v>93.761954817252843</v>
      </c>
    </row>
    <row r="33" spans="6:8" x14ac:dyDescent="0.2">
      <c r="F33" t="s">
        <v>40</v>
      </c>
      <c r="G33" s="2">
        <f>(K20+I20)*100/(G20+I20+K20)</f>
        <v>48.994708994709001</v>
      </c>
      <c r="H33" s="2">
        <f>(K20-I20)*100/(I20+K20)</f>
        <v>94.012360199302876</v>
      </c>
    </row>
    <row r="34" spans="6:8" x14ac:dyDescent="0.2">
      <c r="F34" t="s">
        <v>40</v>
      </c>
      <c r="G34" s="2">
        <f>(K21+I21)*100/(G21+I21+K21)</f>
        <v>50.665879701668715</v>
      </c>
      <c r="H34" s="2">
        <f>(K21-I21)*100/(I21+K21)</f>
        <v>94.014360451570553</v>
      </c>
    </row>
    <row r="35" spans="6:8" x14ac:dyDescent="0.2">
      <c r="F35" t="s">
        <v>41</v>
      </c>
      <c r="G35" s="2">
        <f>(K22+I22)*100/(G22+I22+K22)</f>
        <v>57.157759345344793</v>
      </c>
      <c r="H35" s="2">
        <f>(K22-I22)*100/(I22+K22)</f>
        <v>93.936601874656702</v>
      </c>
    </row>
    <row r="36" spans="6:8" x14ac:dyDescent="0.2">
      <c r="F36" t="s">
        <v>41</v>
      </c>
      <c r="G36" s="2">
        <f>(K23+I23)*100/(G23+I23+K23)</f>
        <v>59.404443892236657</v>
      </c>
      <c r="H36" s="2">
        <f>(K23-I23)*100/(I23+K23)</f>
        <v>93.986823299752487</v>
      </c>
    </row>
    <row r="37" spans="6:8" x14ac:dyDescent="0.2">
      <c r="F37" t="s">
        <v>42</v>
      </c>
      <c r="G37" s="2">
        <f>(K24+I24)*100/(G24+I24+K24)</f>
        <v>27.220057211558391</v>
      </c>
      <c r="H37" s="2">
        <f>(K24-I24)*100/(I24+K24)</f>
        <v>100</v>
      </c>
    </row>
    <row r="38" spans="6:8" x14ac:dyDescent="0.2">
      <c r="F38" t="s">
        <v>42</v>
      </c>
      <c r="G38" s="2">
        <f>(K25+I25)*100/(G25+I25+K25)</f>
        <v>25.243919197471488</v>
      </c>
      <c r="H38" s="2">
        <f>(K25-I25)*100/(I25+K25)</f>
        <v>100.00000000000001</v>
      </c>
    </row>
    <row r="39" spans="6:8" x14ac:dyDescent="0.2">
      <c r="F39" t="s">
        <v>2</v>
      </c>
      <c r="G39" s="2">
        <f>(K26+I26)*100/(G26+I26+K26)</f>
        <v>1.9513670914797869</v>
      </c>
      <c r="H39" s="2">
        <f>(K26-I26)*100/(I26+K26)</f>
        <v>100</v>
      </c>
    </row>
    <row r="40" spans="6:8" x14ac:dyDescent="0.2">
      <c r="G40" s="2"/>
      <c r="H40" s="2"/>
    </row>
    <row r="41" spans="6:8" x14ac:dyDescent="0.2">
      <c r="G41" s="2"/>
      <c r="H41" s="2"/>
    </row>
    <row r="42" spans="6:8" x14ac:dyDescent="0.2">
      <c r="G42" s="2"/>
      <c r="H42" s="2"/>
    </row>
    <row r="43" spans="6:8" x14ac:dyDescent="0.2">
      <c r="F43" t="s">
        <v>4</v>
      </c>
      <c r="G43" s="2" t="s">
        <v>94</v>
      </c>
      <c r="H43" s="2" t="s">
        <v>45</v>
      </c>
    </row>
    <row r="44" spans="6:8" x14ac:dyDescent="0.2">
      <c r="F44" t="s">
        <v>46</v>
      </c>
      <c r="G44" s="2">
        <f>AVERAGE(G31:G32)</f>
        <v>57.975882710198078</v>
      </c>
      <c r="H44">
        <f>_xlfn.STDEV.S(G31:G32)</f>
        <v>3.2010622102301944</v>
      </c>
    </row>
    <row r="45" spans="6:8" x14ac:dyDescent="0.2">
      <c r="F45" t="s">
        <v>40</v>
      </c>
      <c r="G45" s="2">
        <f>AVERAGE(G33:G34)</f>
        <v>49.830294348188858</v>
      </c>
      <c r="H45">
        <f>_xlfn.STDEV.S(G33:G34)</f>
        <v>1.1816961394115304</v>
      </c>
    </row>
    <row r="46" spans="6:8" x14ac:dyDescent="0.2">
      <c r="F46" t="s">
        <v>41</v>
      </c>
      <c r="G46" s="2">
        <f>AVERAGE(G35:G36)</f>
        <v>58.281101618790728</v>
      </c>
      <c r="H46">
        <f>_xlfn.STDEV.S(G35:G36)</f>
        <v>1.5886458782942627</v>
      </c>
    </row>
    <row r="47" spans="6:8" x14ac:dyDescent="0.2">
      <c r="F47" t="s">
        <v>42</v>
      </c>
      <c r="G47" s="2">
        <f>AVERAGE(G37:G38)</f>
        <v>26.231988204514941</v>
      </c>
      <c r="H47">
        <f>_xlfn.STDEV.S(G37:G38)</f>
        <v>1.3973405903213663</v>
      </c>
    </row>
    <row r="48" spans="6:8" x14ac:dyDescent="0.2">
      <c r="G48" s="2"/>
    </row>
    <row r="49" spans="7:12" x14ac:dyDescent="0.2">
      <c r="G49" s="2"/>
      <c r="L49" s="2"/>
    </row>
    <row r="50" spans="7:12" x14ac:dyDescent="0.2">
      <c r="G50" s="2"/>
      <c r="L50" s="2"/>
    </row>
    <row r="51" spans="7:12" x14ac:dyDescent="0.2">
      <c r="L51" s="2"/>
    </row>
    <row r="52" spans="7:12" x14ac:dyDescent="0.2">
      <c r="L52" s="2"/>
    </row>
  </sheetData>
  <mergeCells count="3">
    <mergeCell ref="G16:H16"/>
    <mergeCell ref="I16:J16"/>
    <mergeCell ref="K16:L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70DA4-26E5-A944-8A78-4182D73860CC}">
  <sheetPr codeName="Sheet2"/>
  <dimension ref="A1:BA46"/>
  <sheetViews>
    <sheetView zoomScale="85" zoomScaleNormal="80" workbookViewId="0">
      <selection activeCell="G40" sqref="G40"/>
    </sheetView>
  </sheetViews>
  <sheetFormatPr baseColWidth="10" defaultRowHeight="15" x14ac:dyDescent="0.2"/>
  <cols>
    <col min="11" max="11" width="12.6640625" customWidth="1"/>
  </cols>
  <sheetData>
    <row r="1" spans="1:53" x14ac:dyDescent="0.2">
      <c r="C1" t="s">
        <v>3</v>
      </c>
      <c r="D1" t="s">
        <v>4</v>
      </c>
      <c r="E1" t="s">
        <v>5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7</v>
      </c>
      <c r="S1" t="s">
        <v>7</v>
      </c>
      <c r="T1" t="s">
        <v>7</v>
      </c>
      <c r="U1" t="s">
        <v>7</v>
      </c>
      <c r="V1" t="s">
        <v>7</v>
      </c>
      <c r="W1" t="s">
        <v>7</v>
      </c>
      <c r="X1" t="s">
        <v>7</v>
      </c>
      <c r="Y1" t="s">
        <v>7</v>
      </c>
      <c r="Z1" t="s">
        <v>7</v>
      </c>
      <c r="AA1" t="s">
        <v>7</v>
      </c>
      <c r="AB1" t="s">
        <v>7</v>
      </c>
      <c r="AC1" t="s">
        <v>7</v>
      </c>
      <c r="AD1" t="s">
        <v>8</v>
      </c>
      <c r="AE1" t="s">
        <v>8</v>
      </c>
      <c r="AF1" t="s">
        <v>8</v>
      </c>
      <c r="AG1" t="s">
        <v>8</v>
      </c>
      <c r="AH1" t="s">
        <v>8</v>
      </c>
      <c r="AI1" t="s">
        <v>8</v>
      </c>
      <c r="AJ1" t="s">
        <v>8</v>
      </c>
      <c r="AK1" t="s">
        <v>8</v>
      </c>
      <c r="AL1" t="s">
        <v>8</v>
      </c>
      <c r="AM1" t="s">
        <v>8</v>
      </c>
      <c r="AN1" t="s">
        <v>8</v>
      </c>
      <c r="AO1" t="s">
        <v>8</v>
      </c>
      <c r="AP1" t="s">
        <v>9</v>
      </c>
      <c r="AQ1" t="s">
        <v>9</v>
      </c>
      <c r="AR1" t="s">
        <v>9</v>
      </c>
      <c r="AS1" t="s">
        <v>9</v>
      </c>
      <c r="AT1" t="s">
        <v>9</v>
      </c>
      <c r="AU1" t="s">
        <v>9</v>
      </c>
      <c r="AV1" t="s">
        <v>9</v>
      </c>
      <c r="AW1" t="s">
        <v>9</v>
      </c>
      <c r="AX1" t="s">
        <v>9</v>
      </c>
      <c r="AY1" t="s">
        <v>9</v>
      </c>
      <c r="AZ1" t="s">
        <v>9</v>
      </c>
      <c r="BA1" t="s">
        <v>9</v>
      </c>
    </row>
    <row r="2" spans="1:53" x14ac:dyDescent="0.2"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10</v>
      </c>
      <c r="S2" t="s">
        <v>11</v>
      </c>
      <c r="T2" t="s">
        <v>12</v>
      </c>
      <c r="U2" t="s">
        <v>13</v>
      </c>
      <c r="V2" t="s">
        <v>14</v>
      </c>
      <c r="W2" t="s">
        <v>15</v>
      </c>
      <c r="X2" t="s">
        <v>16</v>
      </c>
      <c r="Y2" t="s">
        <v>17</v>
      </c>
      <c r="Z2" t="s">
        <v>18</v>
      </c>
      <c r="AA2" t="s">
        <v>19</v>
      </c>
      <c r="AB2" t="s">
        <v>20</v>
      </c>
      <c r="AC2" t="s">
        <v>21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t="s">
        <v>18</v>
      </c>
      <c r="AM2" t="s">
        <v>19</v>
      </c>
      <c r="AN2" t="s">
        <v>20</v>
      </c>
      <c r="AO2" t="s">
        <v>21</v>
      </c>
      <c r="AP2" t="s">
        <v>10</v>
      </c>
      <c r="AQ2" t="s">
        <v>11</v>
      </c>
      <c r="AR2" t="s">
        <v>12</v>
      </c>
      <c r="AS2" t="s">
        <v>13</v>
      </c>
      <c r="AT2" t="s">
        <v>14</v>
      </c>
      <c r="AU2" t="s">
        <v>15</v>
      </c>
      <c r="AV2" t="s">
        <v>16</v>
      </c>
      <c r="AW2" t="s">
        <v>17</v>
      </c>
      <c r="AX2" t="s">
        <v>18</v>
      </c>
      <c r="AY2" t="s">
        <v>19</v>
      </c>
      <c r="AZ2" t="s">
        <v>20</v>
      </c>
      <c r="BA2" t="s">
        <v>21</v>
      </c>
    </row>
    <row r="3" spans="1:53" x14ac:dyDescent="0.2">
      <c r="A3" t="s">
        <v>49</v>
      </c>
      <c r="B3" t="s">
        <v>23</v>
      </c>
      <c r="C3" t="s">
        <v>50</v>
      </c>
      <c r="E3">
        <v>0</v>
      </c>
      <c r="F3">
        <v>4.49</v>
      </c>
      <c r="G3">
        <v>4.47</v>
      </c>
      <c r="H3">
        <v>4.657</v>
      </c>
      <c r="I3">
        <v>19.331</v>
      </c>
      <c r="J3">
        <v>19.651</v>
      </c>
      <c r="K3">
        <v>5944.0429999999997</v>
      </c>
      <c r="L3">
        <v>947.2</v>
      </c>
      <c r="M3">
        <v>5944.0429999999997</v>
      </c>
      <c r="N3" t="s">
        <v>25</v>
      </c>
      <c r="O3" t="s">
        <v>25</v>
      </c>
      <c r="P3" t="s">
        <v>26</v>
      </c>
      <c r="Q3" t="s">
        <v>6</v>
      </c>
      <c r="R3">
        <v>5.7329999999999997</v>
      </c>
      <c r="S3">
        <v>5.6950000000000003</v>
      </c>
      <c r="T3">
        <v>5.8680000000000003</v>
      </c>
      <c r="U3">
        <v>17.451000000000001</v>
      </c>
      <c r="V3">
        <v>18.596</v>
      </c>
      <c r="W3">
        <v>403.46600000000001</v>
      </c>
      <c r="X3">
        <v>64.3</v>
      </c>
      <c r="Y3">
        <v>403.46600000000001</v>
      </c>
      <c r="Z3">
        <v>58.917000000000002</v>
      </c>
      <c r="AA3">
        <v>63.7</v>
      </c>
      <c r="AB3" t="s">
        <v>27</v>
      </c>
      <c r="AC3" t="s">
        <v>7</v>
      </c>
      <c r="AP3">
        <v>8.8320000000000007</v>
      </c>
      <c r="AQ3">
        <v>8.8019999999999996</v>
      </c>
      <c r="AR3">
        <v>8.9529999999999994</v>
      </c>
      <c r="AS3">
        <v>17.266999999999999</v>
      </c>
      <c r="AT3">
        <v>18.535</v>
      </c>
      <c r="AU3">
        <v>224.06399999999999</v>
      </c>
      <c r="AV3">
        <v>35.700000000000003</v>
      </c>
      <c r="AW3">
        <v>224.06399999999999</v>
      </c>
      <c r="AX3">
        <v>33.590000000000003</v>
      </c>
      <c r="AY3">
        <v>36.299999999999997</v>
      </c>
      <c r="AZ3" t="s">
        <v>27</v>
      </c>
      <c r="BA3" t="s">
        <v>9</v>
      </c>
    </row>
    <row r="4" spans="1:53" x14ac:dyDescent="0.2">
      <c r="A4" t="s">
        <v>51</v>
      </c>
      <c r="B4" t="s">
        <v>23</v>
      </c>
      <c r="C4" t="s">
        <v>50</v>
      </c>
      <c r="E4">
        <v>0</v>
      </c>
      <c r="F4">
        <v>4.492</v>
      </c>
      <c r="G4">
        <v>4.47</v>
      </c>
      <c r="H4">
        <v>4.657</v>
      </c>
      <c r="I4">
        <v>19.28</v>
      </c>
      <c r="J4">
        <v>19.521999999999998</v>
      </c>
      <c r="K4">
        <v>5750.8620000000001</v>
      </c>
      <c r="L4">
        <v>925.1</v>
      </c>
      <c r="M4">
        <v>5750.8620000000001</v>
      </c>
      <c r="N4" t="s">
        <v>25</v>
      </c>
      <c r="O4" t="s">
        <v>25</v>
      </c>
      <c r="P4" t="s">
        <v>26</v>
      </c>
      <c r="Q4" t="s">
        <v>6</v>
      </c>
      <c r="R4">
        <v>5.7350000000000003</v>
      </c>
      <c r="S4">
        <v>5.6950000000000003</v>
      </c>
      <c r="T4">
        <v>5.8630000000000004</v>
      </c>
      <c r="U4">
        <v>17.398</v>
      </c>
      <c r="V4">
        <v>18.507000000000001</v>
      </c>
      <c r="W4">
        <v>356.25900000000001</v>
      </c>
      <c r="X4">
        <v>57.3</v>
      </c>
      <c r="Y4">
        <v>356.25900000000001</v>
      </c>
      <c r="Z4">
        <v>53.771000000000001</v>
      </c>
      <c r="AA4">
        <v>56.7</v>
      </c>
      <c r="AB4" t="s">
        <v>27</v>
      </c>
      <c r="AC4" t="s">
        <v>7</v>
      </c>
      <c r="AD4">
        <v>8.7279999999999998</v>
      </c>
      <c r="AE4">
        <v>8.6969999999999992</v>
      </c>
      <c r="AF4">
        <v>8.798</v>
      </c>
      <c r="AG4">
        <v>17.032</v>
      </c>
      <c r="AH4">
        <v>17.303000000000001</v>
      </c>
      <c r="AI4">
        <v>7.6059999999999999</v>
      </c>
      <c r="AJ4">
        <v>1.2</v>
      </c>
      <c r="AK4">
        <v>7.6059999999999999</v>
      </c>
      <c r="AL4">
        <v>1.1859999999999999</v>
      </c>
      <c r="AM4">
        <v>1.2</v>
      </c>
      <c r="AN4" t="s">
        <v>27</v>
      </c>
      <c r="AO4" t="s">
        <v>8</v>
      </c>
      <c r="AP4">
        <v>8.8320000000000007</v>
      </c>
      <c r="AQ4">
        <v>8.8000000000000007</v>
      </c>
      <c r="AR4">
        <v>8.9629999999999992</v>
      </c>
      <c r="AS4">
        <v>17.306999999999999</v>
      </c>
      <c r="AT4">
        <v>18.553999999999998</v>
      </c>
      <c r="AU4">
        <v>257.77800000000002</v>
      </c>
      <c r="AV4">
        <v>41.5</v>
      </c>
      <c r="AW4">
        <v>257.77800000000002</v>
      </c>
      <c r="AX4">
        <v>39.942</v>
      </c>
      <c r="AY4">
        <v>42.1</v>
      </c>
      <c r="AZ4" t="s">
        <v>27</v>
      </c>
      <c r="BA4" t="s">
        <v>9</v>
      </c>
    </row>
    <row r="5" spans="1:53" x14ac:dyDescent="0.2">
      <c r="A5" t="s">
        <v>52</v>
      </c>
      <c r="B5" t="s">
        <v>23</v>
      </c>
      <c r="C5" t="s">
        <v>50</v>
      </c>
      <c r="E5">
        <v>0</v>
      </c>
      <c r="F5">
        <v>4.492</v>
      </c>
      <c r="G5">
        <v>4.4720000000000004</v>
      </c>
      <c r="H5">
        <v>4.6550000000000002</v>
      </c>
      <c r="I5">
        <v>19.178999999999998</v>
      </c>
      <c r="J5">
        <v>19.434000000000001</v>
      </c>
      <c r="K5">
        <v>5841.1729999999998</v>
      </c>
      <c r="L5">
        <v>891.1</v>
      </c>
      <c r="M5">
        <v>5841.1729999999998</v>
      </c>
      <c r="N5" t="s">
        <v>25</v>
      </c>
      <c r="O5" t="s">
        <v>25</v>
      </c>
      <c r="P5" t="s">
        <v>26</v>
      </c>
      <c r="Q5" t="s">
        <v>6</v>
      </c>
      <c r="R5">
        <v>5.7320000000000002</v>
      </c>
      <c r="S5">
        <v>5.6920000000000002</v>
      </c>
      <c r="T5">
        <v>5.8620000000000001</v>
      </c>
      <c r="U5">
        <v>17.248000000000001</v>
      </c>
      <c r="V5">
        <v>18.556999999999999</v>
      </c>
      <c r="W5">
        <v>434.47300000000001</v>
      </c>
      <c r="X5">
        <v>66.3</v>
      </c>
      <c r="Y5">
        <v>434.47300000000001</v>
      </c>
      <c r="Z5">
        <v>64.561999999999998</v>
      </c>
      <c r="AA5">
        <v>65.7</v>
      </c>
      <c r="AB5" t="s">
        <v>27</v>
      </c>
      <c r="AC5" t="s">
        <v>7</v>
      </c>
      <c r="AP5">
        <v>8.8320000000000007</v>
      </c>
      <c r="AQ5">
        <v>8.8000000000000007</v>
      </c>
      <c r="AR5">
        <v>8.9529999999999994</v>
      </c>
      <c r="AS5">
        <v>17.401</v>
      </c>
      <c r="AT5">
        <v>18.634</v>
      </c>
      <c r="AU5">
        <v>221.03299999999999</v>
      </c>
      <c r="AV5">
        <v>33.700000000000003</v>
      </c>
      <c r="AW5">
        <v>221.03299999999999</v>
      </c>
      <c r="AX5">
        <v>33.719000000000001</v>
      </c>
      <c r="AY5">
        <v>34.299999999999997</v>
      </c>
      <c r="AZ5" t="s">
        <v>27</v>
      </c>
      <c r="BA5" t="s">
        <v>9</v>
      </c>
    </row>
    <row r="6" spans="1:53" x14ac:dyDescent="0.2">
      <c r="A6" t="s">
        <v>53</v>
      </c>
      <c r="B6" t="s">
        <v>23</v>
      </c>
      <c r="C6" t="s">
        <v>50</v>
      </c>
      <c r="E6">
        <v>0</v>
      </c>
      <c r="F6">
        <v>4.4880000000000004</v>
      </c>
      <c r="G6">
        <v>4.468</v>
      </c>
      <c r="H6">
        <v>4.6550000000000002</v>
      </c>
      <c r="I6">
        <v>19.146000000000001</v>
      </c>
      <c r="J6">
        <v>19.449000000000002</v>
      </c>
      <c r="K6">
        <v>5977.0680000000002</v>
      </c>
      <c r="L6">
        <v>891.4</v>
      </c>
      <c r="M6">
        <v>5977.0680000000002</v>
      </c>
      <c r="N6" t="s">
        <v>25</v>
      </c>
      <c r="O6" t="s">
        <v>25</v>
      </c>
      <c r="P6" t="s">
        <v>26</v>
      </c>
      <c r="Q6" t="s">
        <v>6</v>
      </c>
      <c r="R6">
        <v>5.73</v>
      </c>
      <c r="S6">
        <v>5.6929999999999996</v>
      </c>
      <c r="T6">
        <v>5.8650000000000002</v>
      </c>
      <c r="U6">
        <v>17.510999999999999</v>
      </c>
      <c r="V6">
        <v>18.754999999999999</v>
      </c>
      <c r="W6">
        <v>452.86200000000002</v>
      </c>
      <c r="X6">
        <v>67.5</v>
      </c>
      <c r="Y6">
        <v>452.86200000000002</v>
      </c>
      <c r="Z6">
        <v>65.765000000000001</v>
      </c>
      <c r="AA6">
        <v>67</v>
      </c>
      <c r="AB6" t="s">
        <v>27</v>
      </c>
      <c r="AC6" t="s">
        <v>7</v>
      </c>
      <c r="AP6">
        <v>8.83</v>
      </c>
      <c r="AQ6">
        <v>8.798</v>
      </c>
      <c r="AR6">
        <v>8.9580000000000002</v>
      </c>
      <c r="AS6">
        <v>17.155999999999999</v>
      </c>
      <c r="AT6">
        <v>18.315000000000001</v>
      </c>
      <c r="AU6">
        <v>217.66499999999999</v>
      </c>
      <c r="AV6">
        <v>32.5</v>
      </c>
      <c r="AW6">
        <v>217.66499999999999</v>
      </c>
      <c r="AX6">
        <v>32.450000000000003</v>
      </c>
      <c r="AY6">
        <v>33</v>
      </c>
      <c r="AZ6" t="s">
        <v>27</v>
      </c>
      <c r="BA6" t="s">
        <v>9</v>
      </c>
    </row>
    <row r="7" spans="1:53" x14ac:dyDescent="0.2">
      <c r="A7" t="s">
        <v>54</v>
      </c>
      <c r="B7" t="s">
        <v>23</v>
      </c>
      <c r="C7" t="s">
        <v>50</v>
      </c>
      <c r="E7">
        <v>0</v>
      </c>
      <c r="F7">
        <v>4.492</v>
      </c>
      <c r="G7">
        <v>4.4720000000000004</v>
      </c>
      <c r="H7">
        <v>4.6550000000000002</v>
      </c>
      <c r="I7">
        <v>19.216999999999999</v>
      </c>
      <c r="J7">
        <v>19.510999999999999</v>
      </c>
      <c r="K7">
        <v>5734.8119999999999</v>
      </c>
      <c r="L7">
        <v>863.7</v>
      </c>
      <c r="M7">
        <v>5734.8119999999999</v>
      </c>
      <c r="N7" t="s">
        <v>25</v>
      </c>
      <c r="O7" t="s">
        <v>25</v>
      </c>
      <c r="P7" t="s">
        <v>26</v>
      </c>
      <c r="Q7" t="s">
        <v>6</v>
      </c>
      <c r="R7">
        <v>5.7329999999999997</v>
      </c>
      <c r="S7">
        <v>5.6929999999999996</v>
      </c>
      <c r="T7">
        <v>5.8579999999999997</v>
      </c>
      <c r="U7">
        <v>17.359000000000002</v>
      </c>
      <c r="V7">
        <v>18.52</v>
      </c>
      <c r="W7">
        <v>382.98399999999998</v>
      </c>
      <c r="X7">
        <v>57.7</v>
      </c>
      <c r="Y7">
        <v>382.98399999999998</v>
      </c>
      <c r="Z7">
        <v>57.966000000000001</v>
      </c>
      <c r="AA7">
        <v>57</v>
      </c>
      <c r="AB7" t="s">
        <v>27</v>
      </c>
      <c r="AC7" t="s">
        <v>7</v>
      </c>
      <c r="AD7">
        <v>8.7270000000000003</v>
      </c>
      <c r="AE7">
        <v>8.6980000000000004</v>
      </c>
      <c r="AF7">
        <v>8.7970000000000006</v>
      </c>
      <c r="AG7">
        <v>16.739000000000001</v>
      </c>
      <c r="AH7">
        <v>17.016999999999999</v>
      </c>
      <c r="AI7">
        <v>7.7649999999999997</v>
      </c>
      <c r="AJ7">
        <v>1.2</v>
      </c>
      <c r="AK7">
        <v>7.7649999999999997</v>
      </c>
      <c r="AL7">
        <v>1.214</v>
      </c>
      <c r="AM7">
        <v>1.2</v>
      </c>
      <c r="AN7" t="s">
        <v>27</v>
      </c>
      <c r="AO7" t="s">
        <v>8</v>
      </c>
      <c r="AP7">
        <v>8.83</v>
      </c>
      <c r="AQ7">
        <v>8.798</v>
      </c>
      <c r="AR7">
        <v>8.9629999999999992</v>
      </c>
      <c r="AS7">
        <v>17.016999999999999</v>
      </c>
      <c r="AT7">
        <v>18.309000000000001</v>
      </c>
      <c r="AU7">
        <v>273.19900000000001</v>
      </c>
      <c r="AV7">
        <v>41.1</v>
      </c>
      <c r="AW7">
        <v>273.19900000000001</v>
      </c>
      <c r="AX7">
        <v>42.45</v>
      </c>
      <c r="AY7">
        <v>41.8</v>
      </c>
      <c r="AZ7" t="s">
        <v>27</v>
      </c>
      <c r="BA7" t="s">
        <v>9</v>
      </c>
    </row>
    <row r="8" spans="1:53" x14ac:dyDescent="0.2">
      <c r="A8" t="s">
        <v>55</v>
      </c>
      <c r="B8" t="s">
        <v>23</v>
      </c>
      <c r="C8" t="s">
        <v>50</v>
      </c>
      <c r="E8">
        <v>0</v>
      </c>
      <c r="F8">
        <v>4.4930000000000003</v>
      </c>
      <c r="G8">
        <v>4.4720000000000004</v>
      </c>
      <c r="H8">
        <v>4.6550000000000002</v>
      </c>
      <c r="I8">
        <v>18.917999999999999</v>
      </c>
      <c r="J8">
        <v>19.158000000000001</v>
      </c>
      <c r="K8">
        <v>5340.5439999999999</v>
      </c>
      <c r="L8">
        <v>816.6</v>
      </c>
      <c r="M8">
        <v>5340.5439999999999</v>
      </c>
      <c r="N8" t="s">
        <v>25</v>
      </c>
      <c r="O8" t="s">
        <v>25</v>
      </c>
      <c r="P8" t="s">
        <v>26</v>
      </c>
      <c r="Q8" t="s">
        <v>6</v>
      </c>
      <c r="R8">
        <v>5.7329999999999997</v>
      </c>
      <c r="S8">
        <v>5.6950000000000003</v>
      </c>
      <c r="T8">
        <v>5.8630000000000004</v>
      </c>
      <c r="U8">
        <v>17.175999999999998</v>
      </c>
      <c r="V8">
        <v>18.231000000000002</v>
      </c>
      <c r="W8">
        <v>363.63099999999997</v>
      </c>
      <c r="X8">
        <v>55.6</v>
      </c>
      <c r="Y8">
        <v>363.63099999999997</v>
      </c>
      <c r="Z8">
        <v>59.1</v>
      </c>
      <c r="AA8">
        <v>55</v>
      </c>
      <c r="AB8" t="s">
        <v>27</v>
      </c>
      <c r="AC8" t="s">
        <v>7</v>
      </c>
      <c r="AD8">
        <v>8.7270000000000003</v>
      </c>
      <c r="AE8">
        <v>8.6929999999999996</v>
      </c>
      <c r="AF8">
        <v>8.7949999999999999</v>
      </c>
      <c r="AG8">
        <v>16.968</v>
      </c>
      <c r="AH8">
        <v>17.260999999999999</v>
      </c>
      <c r="AI8">
        <v>8.2609999999999992</v>
      </c>
      <c r="AJ8">
        <v>1.3</v>
      </c>
      <c r="AK8">
        <v>8.2609999999999992</v>
      </c>
      <c r="AL8">
        <v>1.387</v>
      </c>
      <c r="AM8">
        <v>1.3</v>
      </c>
      <c r="AN8" t="s">
        <v>27</v>
      </c>
      <c r="AO8" t="s">
        <v>8</v>
      </c>
      <c r="AP8">
        <v>8.8320000000000007</v>
      </c>
      <c r="AQ8">
        <v>8.798</v>
      </c>
      <c r="AR8">
        <v>8.9580000000000002</v>
      </c>
      <c r="AS8">
        <v>17.274000000000001</v>
      </c>
      <c r="AT8">
        <v>18.628</v>
      </c>
      <c r="AU8">
        <v>282.08</v>
      </c>
      <c r="AV8">
        <v>43.1</v>
      </c>
      <c r="AW8">
        <v>282.08</v>
      </c>
      <c r="AX8">
        <v>47.066000000000003</v>
      </c>
      <c r="AY8">
        <v>43.8</v>
      </c>
      <c r="AZ8" t="s">
        <v>27</v>
      </c>
      <c r="BA8" t="s">
        <v>9</v>
      </c>
    </row>
    <row r="9" spans="1:53" x14ac:dyDescent="0.2">
      <c r="A9" t="s">
        <v>56</v>
      </c>
      <c r="B9" t="s">
        <v>23</v>
      </c>
      <c r="C9" t="s">
        <v>50</v>
      </c>
      <c r="E9">
        <v>0</v>
      </c>
      <c r="F9">
        <v>4.4930000000000003</v>
      </c>
      <c r="G9">
        <v>4.4720000000000004</v>
      </c>
      <c r="H9">
        <v>4.6550000000000002</v>
      </c>
      <c r="I9">
        <v>19.117000000000001</v>
      </c>
      <c r="J9">
        <v>19.341000000000001</v>
      </c>
      <c r="K9">
        <v>5442.0739999999996</v>
      </c>
      <c r="L9">
        <v>853</v>
      </c>
      <c r="M9">
        <v>5442.0739999999996</v>
      </c>
      <c r="N9" t="s">
        <v>25</v>
      </c>
      <c r="O9" t="s">
        <v>25</v>
      </c>
      <c r="P9" t="s">
        <v>26</v>
      </c>
      <c r="Q9" t="s">
        <v>6</v>
      </c>
      <c r="R9">
        <v>5.7279999999999998</v>
      </c>
      <c r="S9">
        <v>5.6929999999999996</v>
      </c>
      <c r="T9">
        <v>5.87</v>
      </c>
      <c r="U9">
        <v>17.242000000000001</v>
      </c>
      <c r="V9">
        <v>18.47</v>
      </c>
      <c r="W9">
        <v>494.97899999999998</v>
      </c>
      <c r="X9">
        <v>77.599999999999994</v>
      </c>
      <c r="Y9">
        <v>494.97899999999998</v>
      </c>
      <c r="Z9">
        <v>78.947000000000003</v>
      </c>
      <c r="AA9">
        <v>77.099999999999994</v>
      </c>
      <c r="AB9" t="s">
        <v>27</v>
      </c>
      <c r="AC9" t="s">
        <v>7</v>
      </c>
      <c r="AP9">
        <v>8.8320000000000007</v>
      </c>
      <c r="AQ9">
        <v>8.8019999999999996</v>
      </c>
      <c r="AR9">
        <v>8.9429999999999996</v>
      </c>
      <c r="AS9">
        <v>16.882000000000001</v>
      </c>
      <c r="AT9">
        <v>17.97</v>
      </c>
      <c r="AU9">
        <v>143.035</v>
      </c>
      <c r="AV9">
        <v>22.4</v>
      </c>
      <c r="AW9">
        <v>143.035</v>
      </c>
      <c r="AX9">
        <v>23.42</v>
      </c>
      <c r="AY9">
        <v>22.9</v>
      </c>
      <c r="AZ9" t="s">
        <v>27</v>
      </c>
      <c r="BA9" t="s">
        <v>9</v>
      </c>
    </row>
    <row r="10" spans="1:53" x14ac:dyDescent="0.2">
      <c r="A10" t="s">
        <v>57</v>
      </c>
      <c r="B10" t="s">
        <v>23</v>
      </c>
      <c r="C10" t="s">
        <v>50</v>
      </c>
      <c r="E10">
        <v>0</v>
      </c>
      <c r="F10">
        <v>4.492</v>
      </c>
      <c r="G10">
        <v>4.4720000000000004</v>
      </c>
      <c r="H10">
        <v>4.657</v>
      </c>
      <c r="I10">
        <v>18.922000000000001</v>
      </c>
      <c r="J10">
        <v>19.238</v>
      </c>
      <c r="K10">
        <v>5817.2939999999999</v>
      </c>
      <c r="L10">
        <v>862.8</v>
      </c>
      <c r="M10">
        <v>5817.2939999999999</v>
      </c>
      <c r="N10" t="s">
        <v>25</v>
      </c>
      <c r="O10" t="s">
        <v>25</v>
      </c>
      <c r="P10" t="s">
        <v>26</v>
      </c>
      <c r="Q10" t="s">
        <v>6</v>
      </c>
      <c r="R10">
        <v>5.7279999999999998</v>
      </c>
      <c r="S10">
        <v>5.6920000000000002</v>
      </c>
      <c r="T10">
        <v>5.8780000000000001</v>
      </c>
      <c r="U10">
        <v>17.187999999999999</v>
      </c>
      <c r="V10">
        <v>18.460999999999999</v>
      </c>
      <c r="W10">
        <v>553.12900000000002</v>
      </c>
      <c r="X10">
        <v>82</v>
      </c>
      <c r="Y10">
        <v>553.12900000000002</v>
      </c>
      <c r="Z10">
        <v>82.531999999999996</v>
      </c>
      <c r="AA10">
        <v>81.599999999999994</v>
      </c>
      <c r="AB10" t="s">
        <v>27</v>
      </c>
      <c r="AC10" t="s">
        <v>7</v>
      </c>
      <c r="AP10">
        <v>8.8330000000000002</v>
      </c>
      <c r="AQ10">
        <v>8.8030000000000008</v>
      </c>
      <c r="AR10">
        <v>8.9429999999999996</v>
      </c>
      <c r="AS10">
        <v>17.114000000000001</v>
      </c>
      <c r="AT10">
        <v>18.084</v>
      </c>
      <c r="AU10">
        <v>121.09399999999999</v>
      </c>
      <c r="AV10">
        <v>18</v>
      </c>
      <c r="AW10">
        <v>121.09399999999999</v>
      </c>
      <c r="AX10">
        <v>18.548999999999999</v>
      </c>
      <c r="AY10">
        <v>18.399999999999999</v>
      </c>
      <c r="AZ10" t="s">
        <v>27</v>
      </c>
      <c r="BA10" t="s">
        <v>9</v>
      </c>
    </row>
    <row r="13" spans="1:53" x14ac:dyDescent="0.2">
      <c r="G13" s="5" t="s">
        <v>7</v>
      </c>
      <c r="H13" s="5"/>
      <c r="I13" s="5" t="s">
        <v>8</v>
      </c>
      <c r="J13" s="5"/>
      <c r="K13" s="5" t="s">
        <v>9</v>
      </c>
      <c r="L13" s="5"/>
    </row>
    <row r="14" spans="1:53" x14ac:dyDescent="0.2">
      <c r="F14" t="s">
        <v>4</v>
      </c>
      <c r="G14" t="s">
        <v>18</v>
      </c>
      <c r="H14" t="s">
        <v>19</v>
      </c>
      <c r="I14" t="s">
        <v>18</v>
      </c>
      <c r="J14" t="s">
        <v>19</v>
      </c>
      <c r="K14" t="s">
        <v>18</v>
      </c>
      <c r="L14" t="s">
        <v>19</v>
      </c>
      <c r="M14" t="s">
        <v>1</v>
      </c>
    </row>
    <row r="15" spans="1:53" x14ac:dyDescent="0.2">
      <c r="F15" t="s">
        <v>39</v>
      </c>
      <c r="G15">
        <f>Z3</f>
        <v>58.917000000000002</v>
      </c>
      <c r="H15">
        <f>AA3</f>
        <v>63.7</v>
      </c>
      <c r="I15">
        <f>AL3</f>
        <v>0</v>
      </c>
      <c r="J15">
        <f>AM3</f>
        <v>0</v>
      </c>
      <c r="K15">
        <f>AX3</f>
        <v>33.590000000000003</v>
      </c>
      <c r="L15">
        <f>AY3</f>
        <v>36.299999999999997</v>
      </c>
      <c r="M15">
        <f>K15+I15+G15</f>
        <v>92.507000000000005</v>
      </c>
    </row>
    <row r="16" spans="1:53" x14ac:dyDescent="0.2">
      <c r="F16" t="s">
        <v>39</v>
      </c>
      <c r="G16">
        <f>Z4</f>
        <v>53.771000000000001</v>
      </c>
      <c r="H16">
        <f>AA4</f>
        <v>56.7</v>
      </c>
      <c r="I16">
        <f>AL4</f>
        <v>1.1859999999999999</v>
      </c>
      <c r="J16">
        <f>AM4</f>
        <v>1.2</v>
      </c>
      <c r="K16">
        <f>AX4</f>
        <v>39.942</v>
      </c>
      <c r="L16">
        <f>AY4</f>
        <v>42.1</v>
      </c>
      <c r="M16">
        <f t="shared" ref="M16:M22" si="0">K16+I16+G16</f>
        <v>94.899000000000001</v>
      </c>
    </row>
    <row r="17" spans="6:13" x14ac:dyDescent="0.2">
      <c r="F17" t="s">
        <v>40</v>
      </c>
      <c r="G17">
        <f>Z5</f>
        <v>64.561999999999998</v>
      </c>
      <c r="H17">
        <f>AA5</f>
        <v>65.7</v>
      </c>
      <c r="I17">
        <f>AL5</f>
        <v>0</v>
      </c>
      <c r="J17">
        <f>AM5</f>
        <v>0</v>
      </c>
      <c r="K17">
        <f>AX5</f>
        <v>33.719000000000001</v>
      </c>
      <c r="L17">
        <f>AY5</f>
        <v>34.299999999999997</v>
      </c>
      <c r="M17">
        <f t="shared" si="0"/>
        <v>98.281000000000006</v>
      </c>
    </row>
    <row r="18" spans="6:13" x14ac:dyDescent="0.2">
      <c r="F18" t="s">
        <v>40</v>
      </c>
      <c r="G18">
        <f>Z6</f>
        <v>65.765000000000001</v>
      </c>
      <c r="H18">
        <f>AA6</f>
        <v>67</v>
      </c>
      <c r="I18">
        <f>AL6</f>
        <v>0</v>
      </c>
      <c r="J18">
        <f>AM6</f>
        <v>0</v>
      </c>
      <c r="K18">
        <f>AX6</f>
        <v>32.450000000000003</v>
      </c>
      <c r="L18">
        <f>AY6</f>
        <v>33</v>
      </c>
      <c r="M18">
        <f t="shared" si="0"/>
        <v>98.215000000000003</v>
      </c>
    </row>
    <row r="19" spans="6:13" x14ac:dyDescent="0.2">
      <c r="F19" t="s">
        <v>41</v>
      </c>
      <c r="G19">
        <f>Z7</f>
        <v>57.966000000000001</v>
      </c>
      <c r="H19">
        <f>AA7</f>
        <v>57</v>
      </c>
      <c r="I19">
        <f>AL7</f>
        <v>1.214</v>
      </c>
      <c r="J19">
        <f>AM7</f>
        <v>1.2</v>
      </c>
      <c r="K19">
        <f>AX7</f>
        <v>42.45</v>
      </c>
      <c r="L19">
        <f>AY7</f>
        <v>41.8</v>
      </c>
      <c r="M19">
        <f t="shared" si="0"/>
        <v>101.63</v>
      </c>
    </row>
    <row r="20" spans="6:13" x14ac:dyDescent="0.2">
      <c r="F20" t="s">
        <v>41</v>
      </c>
      <c r="G20">
        <f>Z8</f>
        <v>59.1</v>
      </c>
      <c r="H20">
        <f>AA8</f>
        <v>55</v>
      </c>
      <c r="I20">
        <f>AL8</f>
        <v>1.387</v>
      </c>
      <c r="J20">
        <f>AM8</f>
        <v>1.3</v>
      </c>
      <c r="K20">
        <f>AX8</f>
        <v>47.066000000000003</v>
      </c>
      <c r="L20">
        <f>AY8</f>
        <v>43.8</v>
      </c>
      <c r="M20">
        <f t="shared" si="0"/>
        <v>107.553</v>
      </c>
    </row>
    <row r="21" spans="6:13" x14ac:dyDescent="0.2">
      <c r="F21" t="s">
        <v>42</v>
      </c>
      <c r="G21">
        <f>Z9</f>
        <v>78.947000000000003</v>
      </c>
      <c r="H21">
        <f>AA9</f>
        <v>77.099999999999994</v>
      </c>
      <c r="I21">
        <f>AL9</f>
        <v>0</v>
      </c>
      <c r="J21">
        <f>AM9</f>
        <v>0</v>
      </c>
      <c r="K21">
        <f>AX9</f>
        <v>23.42</v>
      </c>
      <c r="L21">
        <f>AY9</f>
        <v>22.9</v>
      </c>
      <c r="M21">
        <f t="shared" si="0"/>
        <v>102.367</v>
      </c>
    </row>
    <row r="22" spans="6:13" x14ac:dyDescent="0.2">
      <c r="F22" t="s">
        <v>42</v>
      </c>
      <c r="G22">
        <f>Z10</f>
        <v>82.531999999999996</v>
      </c>
      <c r="H22">
        <f>AA10</f>
        <v>81.599999999999994</v>
      </c>
      <c r="I22">
        <f>AL10</f>
        <v>0</v>
      </c>
      <c r="J22">
        <f>AM10</f>
        <v>0</v>
      </c>
      <c r="K22">
        <f>AX10</f>
        <v>18.548999999999999</v>
      </c>
      <c r="L22">
        <f>AY10</f>
        <v>18.399999999999999</v>
      </c>
      <c r="M22">
        <f t="shared" si="0"/>
        <v>101.08099999999999</v>
      </c>
    </row>
    <row r="26" spans="6:13" x14ac:dyDescent="0.2">
      <c r="F26" t="s">
        <v>4</v>
      </c>
      <c r="G26" t="s">
        <v>94</v>
      </c>
      <c r="H26" t="s">
        <v>44</v>
      </c>
    </row>
    <row r="27" spans="6:13" x14ac:dyDescent="0.2">
      <c r="F27" t="s">
        <v>39</v>
      </c>
      <c r="G27" s="2">
        <f>(K15+I15)*100/(G15+I15+K15)</f>
        <v>36.310765671787003</v>
      </c>
      <c r="H27" s="2">
        <f>(K15-I15)*100/(I15+K15)</f>
        <v>100</v>
      </c>
    </row>
    <row r="28" spans="6:13" x14ac:dyDescent="0.2">
      <c r="F28" t="s">
        <v>39</v>
      </c>
      <c r="G28" s="2">
        <f>(K16+I16)*100/(G16+I16+K16)</f>
        <v>43.338707467939599</v>
      </c>
      <c r="H28" s="2">
        <f>(K16-I16)*100/(I16+K16)</f>
        <v>94.232639564287098</v>
      </c>
    </row>
    <row r="29" spans="6:13" x14ac:dyDescent="0.2">
      <c r="F29" t="s">
        <v>40</v>
      </c>
      <c r="G29" s="2">
        <f>(K17+I17)*100/(G17+I17+K17)</f>
        <v>34.308767717056192</v>
      </c>
      <c r="H29" s="2">
        <f>(K17-I17)*100/(I17+K17)</f>
        <v>100</v>
      </c>
    </row>
    <row r="30" spans="6:13" x14ac:dyDescent="0.2">
      <c r="F30" t="s">
        <v>40</v>
      </c>
      <c r="G30" s="2">
        <f>(K18+I18)*100/(G18+I18+K18)</f>
        <v>33.039759710838467</v>
      </c>
      <c r="H30" s="2">
        <f>(K18-I18)*100/(I18+K18)</f>
        <v>100</v>
      </c>
    </row>
    <row r="31" spans="6:13" x14ac:dyDescent="0.2">
      <c r="F31" t="s">
        <v>41</v>
      </c>
      <c r="G31" s="2">
        <f>(K19+I19)*100/(G19+I19+K19)</f>
        <v>42.963691823280534</v>
      </c>
      <c r="H31" s="2">
        <f>(K19-I19)*100/(I19+K19)</f>
        <v>94.439355075119096</v>
      </c>
    </row>
    <row r="32" spans="6:13" x14ac:dyDescent="0.2">
      <c r="F32" t="s">
        <v>41</v>
      </c>
      <c r="G32" s="2">
        <f>(K20+I20)*100/(G20+I20+K20)</f>
        <v>45.050347270647961</v>
      </c>
      <c r="H32" s="2">
        <f>(K20-I20)*100/(I20+K20)</f>
        <v>94.274864301488051</v>
      </c>
    </row>
    <row r="33" spans="6:12" x14ac:dyDescent="0.2">
      <c r="F33" t="s">
        <v>42</v>
      </c>
      <c r="G33" s="2">
        <f>(K21+I21)*100/(G21+I21+K21)</f>
        <v>22.878466693367979</v>
      </c>
      <c r="H33" s="2">
        <f>(K21-I21)*100/(I21+K21)</f>
        <v>99.999999999999986</v>
      </c>
    </row>
    <row r="34" spans="6:12" x14ac:dyDescent="0.2">
      <c r="F34" t="s">
        <v>42</v>
      </c>
      <c r="G34" s="2">
        <f>(K22+I22)*100/(G22+I22+K22)</f>
        <v>18.350629693018472</v>
      </c>
      <c r="H34" s="2">
        <f>(K22-I22)*100/(I22+K22)</f>
        <v>100</v>
      </c>
    </row>
    <row r="35" spans="6:12" x14ac:dyDescent="0.2">
      <c r="G35" s="2"/>
      <c r="H35" s="2"/>
    </row>
    <row r="36" spans="6:12" x14ac:dyDescent="0.2">
      <c r="G36" s="2"/>
      <c r="H36" s="2"/>
    </row>
    <row r="37" spans="6:12" x14ac:dyDescent="0.2">
      <c r="G37" s="2"/>
      <c r="H37" s="2"/>
    </row>
    <row r="38" spans="6:12" x14ac:dyDescent="0.2">
      <c r="G38" s="2"/>
      <c r="H38" s="2"/>
    </row>
    <row r="39" spans="6:12" x14ac:dyDescent="0.2">
      <c r="F39" t="s">
        <v>4</v>
      </c>
      <c r="G39" s="2" t="s">
        <v>94</v>
      </c>
      <c r="H39" s="2" t="s">
        <v>45</v>
      </c>
      <c r="L39" s="2"/>
    </row>
    <row r="40" spans="6:12" x14ac:dyDescent="0.2">
      <c r="F40" t="s">
        <v>46</v>
      </c>
      <c r="G40" s="2">
        <f>AVERAGE(G27:G28)</f>
        <v>39.824736569863305</v>
      </c>
      <c r="H40">
        <f>_xlfn.STDEV.S(G27:G28)</f>
        <v>4.9695053018438662</v>
      </c>
      <c r="L40" s="2"/>
    </row>
    <row r="41" spans="6:12" x14ac:dyDescent="0.2">
      <c r="F41" t="s">
        <v>40</v>
      </c>
      <c r="G41" s="2">
        <f>AVERAGE(G29:G30)</f>
        <v>33.674263713947326</v>
      </c>
      <c r="H41">
        <f>_xlfn.STDEV.S(G29:G30)</f>
        <v>0.89732416657657343</v>
      </c>
      <c r="L41" s="2"/>
    </row>
    <row r="42" spans="6:12" x14ac:dyDescent="0.2">
      <c r="F42" t="s">
        <v>41</v>
      </c>
      <c r="G42" s="2">
        <f>AVERAGE(G31:G32)</f>
        <v>44.007019546964244</v>
      </c>
      <c r="H42">
        <f>_xlfn.STDEV.S(G31:G32)</f>
        <v>1.4754882168333567</v>
      </c>
      <c r="L42" s="2"/>
    </row>
    <row r="43" spans="6:12" x14ac:dyDescent="0.2">
      <c r="F43" t="s">
        <v>42</v>
      </c>
      <c r="G43" s="2">
        <f>AVERAGE(G33:G34)</f>
        <v>20.614548193193226</v>
      </c>
      <c r="H43">
        <f>_xlfn.STDEV.S(G33:G34)</f>
        <v>3.2016642470544894</v>
      </c>
    </row>
    <row r="44" spans="6:12" x14ac:dyDescent="0.2">
      <c r="G44" s="2"/>
    </row>
    <row r="45" spans="6:12" x14ac:dyDescent="0.2">
      <c r="G45" s="2"/>
    </row>
    <row r="46" spans="6:12" x14ac:dyDescent="0.2">
      <c r="G46" s="2"/>
    </row>
  </sheetData>
  <mergeCells count="3">
    <mergeCell ref="G13:H13"/>
    <mergeCell ref="I13:J13"/>
    <mergeCell ref="K13:L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7ED72-891A-CC4E-BEA4-A340844026F1}">
  <sheetPr codeName="Sheet3"/>
  <dimension ref="A1:BA41"/>
  <sheetViews>
    <sheetView zoomScale="80" zoomScaleNormal="80" workbookViewId="0">
      <selection activeCell="G38" sqref="G38"/>
    </sheetView>
  </sheetViews>
  <sheetFormatPr baseColWidth="10" defaultRowHeight="15" x14ac:dyDescent="0.2"/>
  <cols>
    <col min="11" max="11" width="12.6640625" customWidth="1"/>
  </cols>
  <sheetData>
    <row r="1" spans="1:53" x14ac:dyDescent="0.2">
      <c r="C1" t="s">
        <v>3</v>
      </c>
      <c r="D1" t="s">
        <v>4</v>
      </c>
      <c r="E1" t="s">
        <v>5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7</v>
      </c>
      <c r="S1" t="s">
        <v>7</v>
      </c>
      <c r="T1" t="s">
        <v>7</v>
      </c>
      <c r="U1" t="s">
        <v>7</v>
      </c>
      <c r="V1" t="s">
        <v>7</v>
      </c>
      <c r="W1" t="s">
        <v>7</v>
      </c>
      <c r="X1" t="s">
        <v>7</v>
      </c>
      <c r="Y1" t="s">
        <v>7</v>
      </c>
      <c r="Z1" t="s">
        <v>7</v>
      </c>
      <c r="AA1" t="s">
        <v>7</v>
      </c>
      <c r="AB1" t="s">
        <v>7</v>
      </c>
      <c r="AC1" t="s">
        <v>7</v>
      </c>
      <c r="AD1" t="s">
        <v>8</v>
      </c>
      <c r="AE1" t="s">
        <v>8</v>
      </c>
      <c r="AF1" t="s">
        <v>8</v>
      </c>
      <c r="AG1" t="s">
        <v>8</v>
      </c>
      <c r="AH1" t="s">
        <v>8</v>
      </c>
      <c r="AI1" t="s">
        <v>8</v>
      </c>
      <c r="AJ1" t="s">
        <v>8</v>
      </c>
      <c r="AK1" t="s">
        <v>8</v>
      </c>
      <c r="AL1" t="s">
        <v>8</v>
      </c>
      <c r="AM1" t="s">
        <v>8</v>
      </c>
      <c r="AN1" t="s">
        <v>8</v>
      </c>
      <c r="AO1" t="s">
        <v>8</v>
      </c>
      <c r="AP1" t="s">
        <v>9</v>
      </c>
      <c r="AQ1" t="s">
        <v>9</v>
      </c>
      <c r="AR1" t="s">
        <v>9</v>
      </c>
      <c r="AS1" t="s">
        <v>9</v>
      </c>
      <c r="AT1" t="s">
        <v>9</v>
      </c>
      <c r="AU1" t="s">
        <v>9</v>
      </c>
      <c r="AV1" t="s">
        <v>9</v>
      </c>
      <c r="AW1" t="s">
        <v>9</v>
      </c>
      <c r="AX1" t="s">
        <v>9</v>
      </c>
      <c r="AY1" t="s">
        <v>9</v>
      </c>
      <c r="AZ1" t="s">
        <v>9</v>
      </c>
      <c r="BA1" t="s">
        <v>9</v>
      </c>
    </row>
    <row r="2" spans="1:53" x14ac:dyDescent="0.2"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10</v>
      </c>
      <c r="S2" t="s">
        <v>11</v>
      </c>
      <c r="T2" t="s">
        <v>12</v>
      </c>
      <c r="U2" t="s">
        <v>13</v>
      </c>
      <c r="V2" t="s">
        <v>14</v>
      </c>
      <c r="W2" t="s">
        <v>15</v>
      </c>
      <c r="X2" t="s">
        <v>16</v>
      </c>
      <c r="Y2" t="s">
        <v>17</v>
      </c>
      <c r="Z2" t="s">
        <v>18</v>
      </c>
      <c r="AA2" t="s">
        <v>19</v>
      </c>
      <c r="AB2" t="s">
        <v>20</v>
      </c>
      <c r="AC2" t="s">
        <v>21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t="s">
        <v>18</v>
      </c>
      <c r="AM2" t="s">
        <v>19</v>
      </c>
      <c r="AN2" t="s">
        <v>20</v>
      </c>
      <c r="AO2" t="s">
        <v>21</v>
      </c>
      <c r="AP2" t="s">
        <v>10</v>
      </c>
      <c r="AQ2" t="s">
        <v>11</v>
      </c>
      <c r="AR2" t="s">
        <v>12</v>
      </c>
      <c r="AS2" t="s">
        <v>13</v>
      </c>
      <c r="AT2" t="s">
        <v>14</v>
      </c>
      <c r="AU2" t="s">
        <v>15</v>
      </c>
      <c r="AV2" t="s">
        <v>16</v>
      </c>
      <c r="AW2" t="s">
        <v>17</v>
      </c>
      <c r="AX2" t="s">
        <v>18</v>
      </c>
      <c r="AY2" t="s">
        <v>19</v>
      </c>
      <c r="AZ2" t="s">
        <v>20</v>
      </c>
      <c r="BA2" t="s">
        <v>21</v>
      </c>
    </row>
    <row r="3" spans="1:53" x14ac:dyDescent="0.2">
      <c r="A3" t="s">
        <v>58</v>
      </c>
      <c r="B3" t="s">
        <v>23</v>
      </c>
      <c r="C3" t="s">
        <v>59</v>
      </c>
      <c r="E3">
        <v>0</v>
      </c>
      <c r="F3">
        <v>4.492</v>
      </c>
      <c r="G3">
        <v>4.4720000000000004</v>
      </c>
      <c r="H3">
        <v>4.6529999999999996</v>
      </c>
      <c r="I3">
        <v>18.440000000000001</v>
      </c>
      <c r="J3">
        <v>19.091000000000001</v>
      </c>
      <c r="K3">
        <v>5761.6379999999999</v>
      </c>
      <c r="L3">
        <v>877</v>
      </c>
      <c r="M3">
        <v>5761.6379999999999</v>
      </c>
      <c r="N3" t="s">
        <v>25</v>
      </c>
      <c r="O3" t="s">
        <v>25</v>
      </c>
      <c r="P3" t="s">
        <v>26</v>
      </c>
      <c r="Q3" t="s">
        <v>6</v>
      </c>
      <c r="R3">
        <v>5.7320000000000002</v>
      </c>
      <c r="S3">
        <v>5.6950000000000003</v>
      </c>
      <c r="T3">
        <v>5.875</v>
      </c>
      <c r="U3">
        <v>16.760000000000002</v>
      </c>
      <c r="V3">
        <v>17.863</v>
      </c>
      <c r="W3">
        <v>453.64699999999999</v>
      </c>
      <c r="X3">
        <v>69.099999999999994</v>
      </c>
      <c r="Y3">
        <v>453.64699999999999</v>
      </c>
      <c r="Z3">
        <v>68.341999999999999</v>
      </c>
      <c r="AA3">
        <v>68.5</v>
      </c>
      <c r="AB3" t="s">
        <v>27</v>
      </c>
      <c r="AC3" t="s">
        <v>7</v>
      </c>
      <c r="AD3">
        <v>8.73</v>
      </c>
      <c r="AE3">
        <v>8.6969999999999992</v>
      </c>
      <c r="AF3">
        <v>8.7929999999999993</v>
      </c>
      <c r="AG3">
        <v>16.271999999999998</v>
      </c>
      <c r="AH3">
        <v>16.591999999999999</v>
      </c>
      <c r="AI3">
        <v>6.8230000000000004</v>
      </c>
      <c r="AJ3">
        <v>1</v>
      </c>
      <c r="AK3">
        <v>6.8230000000000004</v>
      </c>
      <c r="AL3">
        <v>1.0620000000000001</v>
      </c>
      <c r="AM3">
        <v>1.1000000000000001</v>
      </c>
      <c r="AN3" t="s">
        <v>27</v>
      </c>
      <c r="AO3" t="s">
        <v>8</v>
      </c>
      <c r="AP3">
        <v>8.8330000000000002</v>
      </c>
      <c r="AQ3">
        <v>8.8019999999999996</v>
      </c>
      <c r="AR3">
        <v>8.9499999999999993</v>
      </c>
      <c r="AS3">
        <v>16.600999999999999</v>
      </c>
      <c r="AT3">
        <v>17.763999999999999</v>
      </c>
      <c r="AU3">
        <v>196.48599999999999</v>
      </c>
      <c r="AV3">
        <v>29.9</v>
      </c>
      <c r="AW3">
        <v>196.48599999999999</v>
      </c>
      <c r="AX3">
        <v>30.388000000000002</v>
      </c>
      <c r="AY3">
        <v>30.5</v>
      </c>
      <c r="AZ3" t="s">
        <v>27</v>
      </c>
      <c r="BA3" t="s">
        <v>9</v>
      </c>
    </row>
    <row r="4" spans="1:53" x14ac:dyDescent="0.2">
      <c r="A4" t="s">
        <v>60</v>
      </c>
      <c r="B4" t="s">
        <v>23</v>
      </c>
      <c r="C4" t="s">
        <v>59</v>
      </c>
      <c r="E4">
        <v>0</v>
      </c>
      <c r="F4">
        <v>4.49</v>
      </c>
      <c r="G4">
        <v>4.47</v>
      </c>
      <c r="H4">
        <v>4.6550000000000002</v>
      </c>
      <c r="I4">
        <v>18.439</v>
      </c>
      <c r="J4">
        <v>19.055</v>
      </c>
      <c r="K4">
        <v>6006.44</v>
      </c>
      <c r="L4">
        <v>947.3</v>
      </c>
      <c r="M4">
        <v>6006.44</v>
      </c>
      <c r="N4" t="s">
        <v>25</v>
      </c>
      <c r="O4" t="s">
        <v>25</v>
      </c>
      <c r="P4" t="s">
        <v>26</v>
      </c>
      <c r="Q4" t="s">
        <v>6</v>
      </c>
      <c r="R4">
        <v>5.7320000000000002</v>
      </c>
      <c r="S4">
        <v>5.6950000000000003</v>
      </c>
      <c r="T4">
        <v>5.867</v>
      </c>
      <c r="U4">
        <v>16.771000000000001</v>
      </c>
      <c r="V4">
        <v>18.071000000000002</v>
      </c>
      <c r="W4">
        <v>479.82400000000001</v>
      </c>
      <c r="X4">
        <v>75.7</v>
      </c>
      <c r="Y4">
        <v>479.82400000000001</v>
      </c>
      <c r="Z4">
        <v>69.338999999999999</v>
      </c>
      <c r="AA4">
        <v>75.2</v>
      </c>
      <c r="AB4" t="s">
        <v>27</v>
      </c>
      <c r="AC4" t="s">
        <v>7</v>
      </c>
      <c r="AP4">
        <v>8.8330000000000002</v>
      </c>
      <c r="AQ4">
        <v>8.8030000000000008</v>
      </c>
      <c r="AR4">
        <v>8.9469999999999992</v>
      </c>
      <c r="AS4">
        <v>16.446000000000002</v>
      </c>
      <c r="AT4">
        <v>17.446000000000002</v>
      </c>
      <c r="AU4">
        <v>154.209</v>
      </c>
      <c r="AV4">
        <v>24.3</v>
      </c>
      <c r="AW4">
        <v>154.209</v>
      </c>
      <c r="AX4">
        <v>22.878</v>
      </c>
      <c r="AY4">
        <v>24.8</v>
      </c>
      <c r="AZ4" t="s">
        <v>27</v>
      </c>
      <c r="BA4" t="s">
        <v>9</v>
      </c>
    </row>
    <row r="5" spans="1:53" x14ac:dyDescent="0.2">
      <c r="A5" t="s">
        <v>61</v>
      </c>
      <c r="B5" t="s">
        <v>23</v>
      </c>
      <c r="C5" t="s">
        <v>59</v>
      </c>
      <c r="E5">
        <v>0</v>
      </c>
      <c r="F5">
        <v>4.49</v>
      </c>
      <c r="G5">
        <v>4.468</v>
      </c>
      <c r="H5">
        <v>4.6529999999999996</v>
      </c>
      <c r="I5">
        <v>18.492000000000001</v>
      </c>
      <c r="J5">
        <v>19.010999999999999</v>
      </c>
      <c r="K5">
        <v>6000.3109999999997</v>
      </c>
      <c r="L5">
        <v>951.2</v>
      </c>
      <c r="M5">
        <v>6000.3109999999997</v>
      </c>
      <c r="N5" t="s">
        <v>25</v>
      </c>
      <c r="O5" t="s">
        <v>25</v>
      </c>
      <c r="P5" t="s">
        <v>26</v>
      </c>
      <c r="Q5" t="s">
        <v>6</v>
      </c>
      <c r="R5">
        <v>5.73</v>
      </c>
      <c r="S5">
        <v>5.6950000000000003</v>
      </c>
      <c r="T5">
        <v>5.87</v>
      </c>
      <c r="U5">
        <v>16.795999999999999</v>
      </c>
      <c r="V5">
        <v>18.077000000000002</v>
      </c>
      <c r="W5">
        <v>500.745</v>
      </c>
      <c r="X5">
        <v>79.400000000000006</v>
      </c>
      <c r="Y5">
        <v>500.745</v>
      </c>
      <c r="Z5">
        <v>72.436999999999998</v>
      </c>
      <c r="AA5">
        <v>78.900000000000006</v>
      </c>
      <c r="AB5" t="s">
        <v>27</v>
      </c>
      <c r="AC5" t="s">
        <v>7</v>
      </c>
      <c r="AP5">
        <v>8.8330000000000002</v>
      </c>
      <c r="AQ5">
        <v>8.8030000000000008</v>
      </c>
      <c r="AR5">
        <v>8.9429999999999996</v>
      </c>
      <c r="AS5">
        <v>16.428000000000001</v>
      </c>
      <c r="AT5">
        <v>17.393000000000001</v>
      </c>
      <c r="AU5">
        <v>130.06800000000001</v>
      </c>
      <c r="AV5">
        <v>20.6</v>
      </c>
      <c r="AW5">
        <v>130.06800000000001</v>
      </c>
      <c r="AX5">
        <v>19.315999999999999</v>
      </c>
      <c r="AY5">
        <v>21.1</v>
      </c>
      <c r="AZ5" t="s">
        <v>27</v>
      </c>
      <c r="BA5" t="s">
        <v>9</v>
      </c>
    </row>
    <row r="6" spans="1:53" x14ac:dyDescent="0.2">
      <c r="A6" t="s">
        <v>62</v>
      </c>
      <c r="B6" t="s">
        <v>23</v>
      </c>
      <c r="C6" t="s">
        <v>59</v>
      </c>
      <c r="E6">
        <v>0</v>
      </c>
      <c r="F6">
        <v>4.49</v>
      </c>
      <c r="G6">
        <v>4.468</v>
      </c>
      <c r="H6">
        <v>4.6529999999999996</v>
      </c>
      <c r="I6">
        <v>18.433</v>
      </c>
      <c r="J6">
        <v>19.074999999999999</v>
      </c>
      <c r="K6">
        <v>5983.68</v>
      </c>
      <c r="L6">
        <v>974.1</v>
      </c>
      <c r="M6">
        <v>5983.68</v>
      </c>
      <c r="N6" t="s">
        <v>25</v>
      </c>
      <c r="O6" t="s">
        <v>25</v>
      </c>
      <c r="P6" t="s">
        <v>26</v>
      </c>
      <c r="Q6" t="s">
        <v>6</v>
      </c>
      <c r="R6">
        <v>5.73</v>
      </c>
      <c r="S6">
        <v>5.6929999999999996</v>
      </c>
      <c r="T6">
        <v>5.875</v>
      </c>
      <c r="U6">
        <v>16.748000000000001</v>
      </c>
      <c r="V6">
        <v>17.981999999999999</v>
      </c>
      <c r="W6">
        <v>495.94600000000003</v>
      </c>
      <c r="X6">
        <v>80.7</v>
      </c>
      <c r="Y6">
        <v>495.94600000000003</v>
      </c>
      <c r="Z6">
        <v>71.941999999999993</v>
      </c>
      <c r="AA6">
        <v>80.3</v>
      </c>
      <c r="AB6" t="s">
        <v>27</v>
      </c>
      <c r="AC6" t="s">
        <v>7</v>
      </c>
      <c r="AP6">
        <v>8.8320000000000007</v>
      </c>
      <c r="AQ6">
        <v>8.8030000000000008</v>
      </c>
      <c r="AR6">
        <v>8.9450000000000003</v>
      </c>
      <c r="AS6">
        <v>16.373999999999999</v>
      </c>
      <c r="AT6">
        <v>17.315999999999999</v>
      </c>
      <c r="AU6">
        <v>118.337</v>
      </c>
      <c r="AV6">
        <v>19.3</v>
      </c>
      <c r="AW6">
        <v>118.337</v>
      </c>
      <c r="AX6">
        <v>17.623000000000001</v>
      </c>
      <c r="AY6">
        <v>19.7</v>
      </c>
      <c r="AZ6" t="s">
        <v>27</v>
      </c>
      <c r="BA6" t="s">
        <v>9</v>
      </c>
    </row>
    <row r="7" spans="1:53" x14ac:dyDescent="0.2">
      <c r="A7" t="s">
        <v>63</v>
      </c>
      <c r="B7" t="s">
        <v>23</v>
      </c>
      <c r="C7" t="s">
        <v>59</v>
      </c>
      <c r="E7">
        <v>0</v>
      </c>
      <c r="F7">
        <v>4.49</v>
      </c>
      <c r="G7">
        <v>4.468</v>
      </c>
      <c r="H7">
        <v>4.6550000000000002</v>
      </c>
      <c r="I7">
        <v>18.350999999999999</v>
      </c>
      <c r="J7">
        <v>18.847999999999999</v>
      </c>
      <c r="K7">
        <v>6068.6940000000004</v>
      </c>
      <c r="L7">
        <v>950.6</v>
      </c>
      <c r="M7">
        <v>6068.6940000000004</v>
      </c>
      <c r="N7" t="s">
        <v>25</v>
      </c>
      <c r="O7" t="s">
        <v>25</v>
      </c>
      <c r="P7" t="s">
        <v>26</v>
      </c>
      <c r="Q7" t="s">
        <v>6</v>
      </c>
      <c r="R7">
        <v>5.73</v>
      </c>
      <c r="S7">
        <v>5.6929999999999996</v>
      </c>
      <c r="T7">
        <v>5.8680000000000003</v>
      </c>
      <c r="U7">
        <v>16.670000000000002</v>
      </c>
      <c r="V7">
        <v>17.988</v>
      </c>
      <c r="W7">
        <v>485.15899999999999</v>
      </c>
      <c r="X7">
        <v>76</v>
      </c>
      <c r="Y7">
        <v>485.15899999999999</v>
      </c>
      <c r="Z7">
        <v>69.391000000000005</v>
      </c>
      <c r="AA7">
        <v>75.5</v>
      </c>
      <c r="AB7" t="s">
        <v>27</v>
      </c>
      <c r="AC7" t="s">
        <v>7</v>
      </c>
      <c r="AP7">
        <v>8.8320000000000007</v>
      </c>
      <c r="AQ7">
        <v>8.8019999999999996</v>
      </c>
      <c r="AR7">
        <v>8.9480000000000004</v>
      </c>
      <c r="AS7">
        <v>16.277000000000001</v>
      </c>
      <c r="AT7">
        <v>17.277000000000001</v>
      </c>
      <c r="AU7">
        <v>153.22399999999999</v>
      </c>
      <c r="AV7">
        <v>24</v>
      </c>
      <c r="AW7">
        <v>153.22399999999999</v>
      </c>
      <c r="AX7">
        <v>22.498000000000001</v>
      </c>
      <c r="AY7">
        <v>24.5</v>
      </c>
      <c r="AZ7" t="s">
        <v>27</v>
      </c>
      <c r="BA7" t="s">
        <v>9</v>
      </c>
    </row>
    <row r="8" spans="1:53" x14ac:dyDescent="0.2">
      <c r="A8" t="s">
        <v>64</v>
      </c>
      <c r="B8" t="s">
        <v>23</v>
      </c>
      <c r="C8" t="s">
        <v>59</v>
      </c>
      <c r="E8">
        <v>0</v>
      </c>
      <c r="F8">
        <v>4.492</v>
      </c>
      <c r="G8">
        <v>4.47</v>
      </c>
      <c r="H8">
        <v>4.657</v>
      </c>
      <c r="I8">
        <v>18.495999999999999</v>
      </c>
      <c r="J8">
        <v>19.007999999999999</v>
      </c>
      <c r="K8">
        <v>5779.9790000000003</v>
      </c>
      <c r="L8">
        <v>935.3</v>
      </c>
      <c r="M8">
        <v>5779.9790000000003</v>
      </c>
      <c r="N8" t="s">
        <v>25</v>
      </c>
      <c r="O8" t="s">
        <v>25</v>
      </c>
      <c r="P8" t="s">
        <v>26</v>
      </c>
      <c r="Q8" t="s">
        <v>6</v>
      </c>
      <c r="R8">
        <v>5.7320000000000002</v>
      </c>
      <c r="S8">
        <v>5.6950000000000003</v>
      </c>
      <c r="T8">
        <v>5.8680000000000003</v>
      </c>
      <c r="U8">
        <v>16.751000000000001</v>
      </c>
      <c r="V8">
        <v>18.052</v>
      </c>
      <c r="W8">
        <v>464.05099999999999</v>
      </c>
      <c r="X8">
        <v>75.099999999999994</v>
      </c>
      <c r="Y8">
        <v>464.05099999999999</v>
      </c>
      <c r="Z8">
        <v>69.688000000000002</v>
      </c>
      <c r="AA8">
        <v>74.599999999999994</v>
      </c>
      <c r="AB8" t="s">
        <v>27</v>
      </c>
      <c r="AC8" t="s">
        <v>7</v>
      </c>
      <c r="AP8">
        <v>8.8320000000000007</v>
      </c>
      <c r="AQ8">
        <v>8.8019999999999996</v>
      </c>
      <c r="AR8">
        <v>8.9499999999999993</v>
      </c>
      <c r="AS8">
        <v>16.279</v>
      </c>
      <c r="AT8">
        <v>17.273</v>
      </c>
      <c r="AU8">
        <v>153.959</v>
      </c>
      <c r="AV8">
        <v>24.9</v>
      </c>
      <c r="AW8">
        <v>153.959</v>
      </c>
      <c r="AX8">
        <v>23.734999999999999</v>
      </c>
      <c r="AY8">
        <v>25.4</v>
      </c>
      <c r="AZ8" t="s">
        <v>27</v>
      </c>
      <c r="BA8" t="s">
        <v>9</v>
      </c>
    </row>
    <row r="9" spans="1:53" x14ac:dyDescent="0.2">
      <c r="A9" t="s">
        <v>65</v>
      </c>
      <c r="B9" t="s">
        <v>23</v>
      </c>
      <c r="C9" t="s">
        <v>59</v>
      </c>
      <c r="E9">
        <v>0</v>
      </c>
      <c r="F9">
        <v>4.4880000000000004</v>
      </c>
      <c r="G9">
        <v>4.468</v>
      </c>
      <c r="H9">
        <v>4.6529999999999996</v>
      </c>
      <c r="I9">
        <v>18.399999999999999</v>
      </c>
      <c r="J9">
        <v>19.056000000000001</v>
      </c>
      <c r="K9">
        <v>6050.1859999999997</v>
      </c>
      <c r="L9">
        <v>918.4</v>
      </c>
      <c r="M9">
        <v>6050.1859999999997</v>
      </c>
      <c r="N9" t="s">
        <v>25</v>
      </c>
      <c r="O9" t="s">
        <v>25</v>
      </c>
      <c r="P9" t="s">
        <v>26</v>
      </c>
      <c r="Q9" t="s">
        <v>6</v>
      </c>
      <c r="R9">
        <v>5.7270000000000003</v>
      </c>
      <c r="S9">
        <v>5.6920000000000002</v>
      </c>
      <c r="T9">
        <v>5.8680000000000003</v>
      </c>
      <c r="U9">
        <v>16.687000000000001</v>
      </c>
      <c r="V9">
        <v>18.189</v>
      </c>
      <c r="W9">
        <v>589.303</v>
      </c>
      <c r="X9">
        <v>89.5</v>
      </c>
      <c r="Y9">
        <v>589.303</v>
      </c>
      <c r="Z9">
        <v>84.543999999999997</v>
      </c>
      <c r="AA9">
        <v>89.2</v>
      </c>
      <c r="AB9" t="s">
        <v>27</v>
      </c>
      <c r="AC9" t="s">
        <v>7</v>
      </c>
      <c r="AP9">
        <v>8.8350000000000009</v>
      </c>
      <c r="AQ9">
        <v>8.8049999999999997</v>
      </c>
      <c r="AR9">
        <v>8.93</v>
      </c>
      <c r="AS9">
        <v>16.138999999999999</v>
      </c>
      <c r="AT9">
        <v>17.039000000000001</v>
      </c>
      <c r="AU9">
        <v>69.475999999999999</v>
      </c>
      <c r="AV9">
        <v>10.5</v>
      </c>
      <c r="AW9">
        <v>69.475999999999999</v>
      </c>
      <c r="AX9">
        <v>10.231999999999999</v>
      </c>
      <c r="AY9">
        <v>10.8</v>
      </c>
      <c r="AZ9" t="s">
        <v>27</v>
      </c>
      <c r="BA9" t="s">
        <v>9</v>
      </c>
    </row>
    <row r="10" spans="1:53" x14ac:dyDescent="0.2">
      <c r="A10" t="s">
        <v>66</v>
      </c>
      <c r="B10" t="s">
        <v>23</v>
      </c>
      <c r="C10" t="s">
        <v>59</v>
      </c>
      <c r="E10">
        <v>0</v>
      </c>
      <c r="F10">
        <v>4.4930000000000003</v>
      </c>
      <c r="G10">
        <v>4.4720000000000004</v>
      </c>
      <c r="H10">
        <v>4.657</v>
      </c>
      <c r="I10">
        <v>18.239999999999998</v>
      </c>
      <c r="J10">
        <v>18.863</v>
      </c>
      <c r="K10">
        <v>5761.39</v>
      </c>
      <c r="L10">
        <v>933.5</v>
      </c>
      <c r="M10">
        <v>5761.39</v>
      </c>
      <c r="N10" t="s">
        <v>25</v>
      </c>
      <c r="O10" t="s">
        <v>25</v>
      </c>
      <c r="P10" t="s">
        <v>26</v>
      </c>
      <c r="Q10" t="s">
        <v>6</v>
      </c>
      <c r="R10">
        <v>5.73</v>
      </c>
      <c r="S10">
        <v>5.6929999999999996</v>
      </c>
      <c r="T10">
        <v>5.875</v>
      </c>
      <c r="U10">
        <v>16.568000000000001</v>
      </c>
      <c r="V10">
        <v>17.931999999999999</v>
      </c>
      <c r="W10">
        <v>557.83900000000006</v>
      </c>
      <c r="X10">
        <v>90.4</v>
      </c>
      <c r="Y10">
        <v>557.83900000000006</v>
      </c>
      <c r="Z10">
        <v>84.042000000000002</v>
      </c>
      <c r="AA10">
        <v>90.2</v>
      </c>
      <c r="AB10" t="s">
        <v>27</v>
      </c>
      <c r="AC10" t="s">
        <v>7</v>
      </c>
      <c r="AP10">
        <v>8.8369999999999997</v>
      </c>
      <c r="AQ10">
        <v>8.8070000000000004</v>
      </c>
      <c r="AR10">
        <v>8.9329999999999998</v>
      </c>
      <c r="AS10">
        <v>16.135999999999999</v>
      </c>
      <c r="AT10">
        <v>16.933</v>
      </c>
      <c r="AU10">
        <v>59.33</v>
      </c>
      <c r="AV10">
        <v>9.6</v>
      </c>
      <c r="AW10">
        <v>59.33</v>
      </c>
      <c r="AX10">
        <v>9.1760000000000002</v>
      </c>
      <c r="AY10">
        <v>9.8000000000000007</v>
      </c>
      <c r="AZ10" t="s">
        <v>27</v>
      </c>
      <c r="BA10" t="s">
        <v>9</v>
      </c>
    </row>
    <row r="13" spans="1:53" x14ac:dyDescent="0.2">
      <c r="G13" s="5" t="s">
        <v>7</v>
      </c>
      <c r="H13" s="5"/>
      <c r="I13" s="5" t="s">
        <v>8</v>
      </c>
      <c r="J13" s="5"/>
      <c r="K13" s="5" t="s">
        <v>9</v>
      </c>
      <c r="L13" s="5"/>
    </row>
    <row r="14" spans="1:53" x14ac:dyDescent="0.2">
      <c r="F14" t="s">
        <v>4</v>
      </c>
      <c r="G14" t="s">
        <v>18</v>
      </c>
      <c r="H14" t="s">
        <v>19</v>
      </c>
      <c r="I14" t="s">
        <v>18</v>
      </c>
      <c r="J14" t="s">
        <v>19</v>
      </c>
      <c r="K14" t="s">
        <v>18</v>
      </c>
      <c r="L14" t="s">
        <v>19</v>
      </c>
      <c r="M14" t="s">
        <v>1</v>
      </c>
    </row>
    <row r="15" spans="1:53" x14ac:dyDescent="0.2">
      <c r="F15" t="s">
        <v>39</v>
      </c>
      <c r="G15">
        <f>Z3</f>
        <v>68.341999999999999</v>
      </c>
      <c r="H15">
        <f>AA3</f>
        <v>68.5</v>
      </c>
      <c r="I15">
        <f>AL3</f>
        <v>1.0620000000000001</v>
      </c>
      <c r="J15">
        <f>AM3</f>
        <v>1.1000000000000001</v>
      </c>
      <c r="K15">
        <f>AX3</f>
        <v>30.388000000000002</v>
      </c>
      <c r="L15">
        <f>AY3</f>
        <v>30.5</v>
      </c>
      <c r="M15">
        <f>K15+I15+G15</f>
        <v>99.792000000000002</v>
      </c>
    </row>
    <row r="16" spans="1:53" x14ac:dyDescent="0.2">
      <c r="F16" t="s">
        <v>39</v>
      </c>
      <c r="G16">
        <f>Z4</f>
        <v>69.338999999999999</v>
      </c>
      <c r="H16">
        <f>AA4</f>
        <v>75.2</v>
      </c>
      <c r="I16">
        <f>AL4</f>
        <v>0</v>
      </c>
      <c r="J16">
        <f>AM4</f>
        <v>0</v>
      </c>
      <c r="K16">
        <f>AX4</f>
        <v>22.878</v>
      </c>
      <c r="L16">
        <f>AY4</f>
        <v>24.8</v>
      </c>
      <c r="M16">
        <f t="shared" ref="M16:M22" si="0">K16+I16+G16</f>
        <v>92.216999999999999</v>
      </c>
    </row>
    <row r="17" spans="6:13" x14ac:dyDescent="0.2">
      <c r="F17" t="s">
        <v>40</v>
      </c>
      <c r="G17">
        <f>Z5</f>
        <v>72.436999999999998</v>
      </c>
      <c r="H17">
        <f>AA5</f>
        <v>78.900000000000006</v>
      </c>
      <c r="I17">
        <f>AL5</f>
        <v>0</v>
      </c>
      <c r="J17">
        <f>AM5</f>
        <v>0</v>
      </c>
      <c r="K17">
        <f>AX5</f>
        <v>19.315999999999999</v>
      </c>
      <c r="L17">
        <f>AY5</f>
        <v>21.1</v>
      </c>
      <c r="M17">
        <f t="shared" si="0"/>
        <v>91.753</v>
      </c>
    </row>
    <row r="18" spans="6:13" x14ac:dyDescent="0.2">
      <c r="F18" t="s">
        <v>40</v>
      </c>
      <c r="G18">
        <f>Z6</f>
        <v>71.941999999999993</v>
      </c>
      <c r="H18">
        <f>AA6</f>
        <v>80.3</v>
      </c>
      <c r="I18">
        <f>AL6</f>
        <v>0</v>
      </c>
      <c r="J18">
        <f>AM6</f>
        <v>0</v>
      </c>
      <c r="K18">
        <f>AX6</f>
        <v>17.623000000000001</v>
      </c>
      <c r="L18">
        <f>AY6</f>
        <v>19.7</v>
      </c>
      <c r="M18">
        <f t="shared" si="0"/>
        <v>89.564999999999998</v>
      </c>
    </row>
    <row r="19" spans="6:13" x14ac:dyDescent="0.2">
      <c r="F19" t="s">
        <v>41</v>
      </c>
      <c r="G19">
        <f>Z7</f>
        <v>69.391000000000005</v>
      </c>
      <c r="H19">
        <f>AA7</f>
        <v>75.5</v>
      </c>
      <c r="I19">
        <f>AL7</f>
        <v>0</v>
      </c>
      <c r="J19">
        <f>AM7</f>
        <v>0</v>
      </c>
      <c r="K19">
        <f>AX7</f>
        <v>22.498000000000001</v>
      </c>
      <c r="L19">
        <f>AY7</f>
        <v>24.5</v>
      </c>
      <c r="M19">
        <f t="shared" si="0"/>
        <v>91.88900000000001</v>
      </c>
    </row>
    <row r="20" spans="6:13" x14ac:dyDescent="0.2">
      <c r="F20" t="s">
        <v>41</v>
      </c>
      <c r="G20">
        <f>Z8</f>
        <v>69.688000000000002</v>
      </c>
      <c r="H20">
        <f>AA8</f>
        <v>74.599999999999994</v>
      </c>
      <c r="I20">
        <f>AL8</f>
        <v>0</v>
      </c>
      <c r="J20">
        <f>AM8</f>
        <v>0</v>
      </c>
      <c r="K20">
        <f>AX8</f>
        <v>23.734999999999999</v>
      </c>
      <c r="L20">
        <f>AY8</f>
        <v>25.4</v>
      </c>
      <c r="M20">
        <f t="shared" si="0"/>
        <v>93.423000000000002</v>
      </c>
    </row>
    <row r="21" spans="6:13" x14ac:dyDescent="0.2">
      <c r="F21" t="s">
        <v>42</v>
      </c>
      <c r="G21">
        <f>Z9</f>
        <v>84.543999999999997</v>
      </c>
      <c r="H21">
        <f>AA9</f>
        <v>89.2</v>
      </c>
      <c r="I21">
        <f>AL9</f>
        <v>0</v>
      </c>
      <c r="J21">
        <f>AM9</f>
        <v>0</v>
      </c>
      <c r="K21">
        <f>AX9</f>
        <v>10.231999999999999</v>
      </c>
      <c r="L21">
        <f>AY9</f>
        <v>10.8</v>
      </c>
      <c r="M21">
        <f t="shared" si="0"/>
        <v>94.775999999999996</v>
      </c>
    </row>
    <row r="22" spans="6:13" x14ac:dyDescent="0.2">
      <c r="F22" t="s">
        <v>42</v>
      </c>
      <c r="G22">
        <f>Z10</f>
        <v>84.042000000000002</v>
      </c>
      <c r="H22">
        <f>AA10</f>
        <v>90.2</v>
      </c>
      <c r="I22">
        <f>AL10</f>
        <v>0</v>
      </c>
      <c r="J22">
        <f>AM10</f>
        <v>0</v>
      </c>
      <c r="K22">
        <f>AX10</f>
        <v>9.1760000000000002</v>
      </c>
      <c r="L22">
        <f>AY10</f>
        <v>9.8000000000000007</v>
      </c>
      <c r="M22">
        <f t="shared" si="0"/>
        <v>93.218000000000004</v>
      </c>
    </row>
    <row r="25" spans="6:13" x14ac:dyDescent="0.2">
      <c r="F25" t="s">
        <v>4</v>
      </c>
      <c r="G25" t="s">
        <v>94</v>
      </c>
      <c r="H25" t="s">
        <v>44</v>
      </c>
    </row>
    <row r="26" spans="6:13" x14ac:dyDescent="0.2">
      <c r="F26" t="s">
        <v>39</v>
      </c>
      <c r="G26" s="2">
        <f>(K15+I15)*100/(G15+I15+K15)</f>
        <v>31.515552348885688</v>
      </c>
      <c r="H26" s="2">
        <f>(K15-I15)*100/(I15+K15)</f>
        <v>93.246422893481707</v>
      </c>
    </row>
    <row r="27" spans="6:13" x14ac:dyDescent="0.2">
      <c r="F27" t="s">
        <v>39</v>
      </c>
      <c r="G27" s="2">
        <f>(K16+I16)*100/(G16+I16+K16)</f>
        <v>24.808874719411826</v>
      </c>
      <c r="H27" s="2">
        <f>(K16-I16)*100/(I16+K16)</f>
        <v>100.00000000000001</v>
      </c>
    </row>
    <row r="28" spans="6:13" x14ac:dyDescent="0.2">
      <c r="F28" t="s">
        <v>40</v>
      </c>
      <c r="G28" s="2">
        <f>(K17+I17)*100/(G17+I17+K17)</f>
        <v>21.052172681002254</v>
      </c>
      <c r="H28" s="2">
        <f>(K17-I17)*100/(I17+K17)</f>
        <v>100</v>
      </c>
    </row>
    <row r="29" spans="6:13" x14ac:dyDescent="0.2">
      <c r="F29" t="s">
        <v>40</v>
      </c>
      <c r="G29" s="2">
        <f>(K18+I18)*100/(G18+I18+K18)</f>
        <v>19.676212806341766</v>
      </c>
      <c r="H29" s="2">
        <f>(K18-I18)*100/(I18+K18)</f>
        <v>100</v>
      </c>
    </row>
    <row r="30" spans="6:13" x14ac:dyDescent="0.2">
      <c r="F30" t="s">
        <v>41</v>
      </c>
      <c r="G30" s="2">
        <f>(K19+I19)*100/(G19+I19+K19)</f>
        <v>24.483888169421803</v>
      </c>
      <c r="H30" s="2">
        <f>(K19-I19)*100/(I19+K19)</f>
        <v>100</v>
      </c>
    </row>
    <row r="31" spans="6:13" x14ac:dyDescent="0.2">
      <c r="F31" t="s">
        <v>41</v>
      </c>
      <c r="G31" s="2">
        <f>(K20+I20)*100/(G20+I20+K20)</f>
        <v>25.405949284437451</v>
      </c>
      <c r="H31" s="2">
        <f>(K20-I20)*100/(I20+K20)</f>
        <v>100</v>
      </c>
    </row>
    <row r="32" spans="6:13" x14ac:dyDescent="0.2">
      <c r="F32" t="s">
        <v>42</v>
      </c>
      <c r="G32" s="2">
        <f>(K21+I21)*100/(G21+I21+K21)</f>
        <v>10.795982105174305</v>
      </c>
      <c r="H32" s="2">
        <f>(K21-I21)*100/(I21+K21)</f>
        <v>100</v>
      </c>
    </row>
    <row r="33" spans="6:12" x14ac:dyDescent="0.2">
      <c r="F33" t="s">
        <v>42</v>
      </c>
      <c r="G33" s="2">
        <f>(K22+I22)*100/(G22+I22+K22)</f>
        <v>9.843592439228475</v>
      </c>
      <c r="H33" s="2">
        <f>(K22-I22)*100/(I22+K22)</f>
        <v>100</v>
      </c>
    </row>
    <row r="34" spans="6:12" x14ac:dyDescent="0.2">
      <c r="G34" s="2"/>
      <c r="H34" s="2"/>
    </row>
    <row r="35" spans="6:12" x14ac:dyDescent="0.2">
      <c r="G35" s="2"/>
      <c r="H35" s="2"/>
    </row>
    <row r="36" spans="6:12" x14ac:dyDescent="0.2">
      <c r="G36" s="2"/>
      <c r="H36" s="2"/>
    </row>
    <row r="37" spans="6:12" x14ac:dyDescent="0.2">
      <c r="F37" t="s">
        <v>4</v>
      </c>
      <c r="G37" s="2" t="s">
        <v>94</v>
      </c>
      <c r="H37" s="2" t="s">
        <v>45</v>
      </c>
      <c r="L37" s="2"/>
    </row>
    <row r="38" spans="6:12" x14ac:dyDescent="0.2">
      <c r="F38" t="s">
        <v>46</v>
      </c>
      <c r="G38" s="2">
        <f>AVERAGE(G26:G27)</f>
        <v>28.162213534148755</v>
      </c>
      <c r="H38">
        <f>_xlfn.STDEV.S(G26:G27)</f>
        <v>4.7423372310331082</v>
      </c>
      <c r="L38" s="2"/>
    </row>
    <row r="39" spans="6:12" x14ac:dyDescent="0.2">
      <c r="F39" t="s">
        <v>40</v>
      </c>
      <c r="G39" s="2">
        <f>AVERAGE(G28:G29)</f>
        <v>20.36419274367201</v>
      </c>
      <c r="H39">
        <f>_xlfn.STDEV.S(G28:G29)</f>
        <v>0.97295055801302299</v>
      </c>
      <c r="L39" s="2"/>
    </row>
    <row r="40" spans="6:12" x14ac:dyDescent="0.2">
      <c r="F40" t="s">
        <v>41</v>
      </c>
      <c r="G40" s="2">
        <f>AVERAGE(G30:G31)</f>
        <v>24.944918726929629</v>
      </c>
      <c r="H40">
        <f>_xlfn.STDEV.S(G30:G31)</f>
        <v>0.65199566709599377</v>
      </c>
      <c r="L40" s="2"/>
    </row>
    <row r="41" spans="6:12" x14ac:dyDescent="0.2">
      <c r="F41" t="s">
        <v>42</v>
      </c>
      <c r="G41" s="2">
        <f>AVERAGE(G32:G33)</f>
        <v>10.31978727220139</v>
      </c>
      <c r="H41">
        <f>_xlfn.STDEV.S(G32:G33)</f>
        <v>0.67344119112228717</v>
      </c>
    </row>
  </sheetData>
  <mergeCells count="3">
    <mergeCell ref="G13:H13"/>
    <mergeCell ref="I13:J13"/>
    <mergeCell ref="K13:L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B19E2-7289-7345-9D2F-48C11FF4D94C}">
  <sheetPr codeName="Sheet4"/>
  <dimension ref="A1:BA45"/>
  <sheetViews>
    <sheetView zoomScale="80" zoomScaleNormal="80" workbookViewId="0">
      <selection activeCell="L39" sqref="L39"/>
    </sheetView>
  </sheetViews>
  <sheetFormatPr baseColWidth="10" defaultRowHeight="15" x14ac:dyDescent="0.2"/>
  <cols>
    <col min="11" max="11" width="12.6640625" customWidth="1"/>
  </cols>
  <sheetData>
    <row r="1" spans="1:53" x14ac:dyDescent="0.2">
      <c r="C1" t="s">
        <v>3</v>
      </c>
      <c r="D1" t="s">
        <v>4</v>
      </c>
      <c r="E1" t="s">
        <v>5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7</v>
      </c>
      <c r="S1" t="s">
        <v>7</v>
      </c>
      <c r="T1" t="s">
        <v>7</v>
      </c>
      <c r="U1" t="s">
        <v>7</v>
      </c>
      <c r="V1" t="s">
        <v>7</v>
      </c>
      <c r="W1" t="s">
        <v>7</v>
      </c>
      <c r="X1" t="s">
        <v>7</v>
      </c>
      <c r="Y1" t="s">
        <v>7</v>
      </c>
      <c r="Z1" t="s">
        <v>7</v>
      </c>
      <c r="AA1" t="s">
        <v>7</v>
      </c>
      <c r="AB1" t="s">
        <v>7</v>
      </c>
      <c r="AC1" t="s">
        <v>7</v>
      </c>
      <c r="AD1" t="s">
        <v>8</v>
      </c>
      <c r="AE1" t="s">
        <v>8</v>
      </c>
      <c r="AF1" t="s">
        <v>8</v>
      </c>
      <c r="AG1" t="s">
        <v>8</v>
      </c>
      <c r="AH1" t="s">
        <v>8</v>
      </c>
      <c r="AI1" t="s">
        <v>8</v>
      </c>
      <c r="AJ1" t="s">
        <v>8</v>
      </c>
      <c r="AK1" t="s">
        <v>8</v>
      </c>
      <c r="AL1" t="s">
        <v>8</v>
      </c>
      <c r="AM1" t="s">
        <v>8</v>
      </c>
      <c r="AN1" t="s">
        <v>8</v>
      </c>
      <c r="AO1" t="s">
        <v>8</v>
      </c>
      <c r="AP1" t="s">
        <v>9</v>
      </c>
      <c r="AQ1" t="s">
        <v>9</v>
      </c>
      <c r="AR1" t="s">
        <v>9</v>
      </c>
      <c r="AS1" t="s">
        <v>9</v>
      </c>
      <c r="AT1" t="s">
        <v>9</v>
      </c>
      <c r="AU1" t="s">
        <v>9</v>
      </c>
      <c r="AV1" t="s">
        <v>9</v>
      </c>
      <c r="AW1" t="s">
        <v>9</v>
      </c>
      <c r="AX1" t="s">
        <v>9</v>
      </c>
      <c r="AY1" t="s">
        <v>9</v>
      </c>
      <c r="AZ1" t="s">
        <v>9</v>
      </c>
      <c r="BA1" t="s">
        <v>9</v>
      </c>
    </row>
    <row r="2" spans="1:53" x14ac:dyDescent="0.2"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10</v>
      </c>
      <c r="S2" t="s">
        <v>11</v>
      </c>
      <c r="T2" t="s">
        <v>12</v>
      </c>
      <c r="U2" t="s">
        <v>13</v>
      </c>
      <c r="V2" t="s">
        <v>14</v>
      </c>
      <c r="W2" t="s">
        <v>15</v>
      </c>
      <c r="X2" t="s">
        <v>16</v>
      </c>
      <c r="Y2" t="s">
        <v>17</v>
      </c>
      <c r="Z2" t="s">
        <v>18</v>
      </c>
      <c r="AA2" t="s">
        <v>19</v>
      </c>
      <c r="AB2" t="s">
        <v>20</v>
      </c>
      <c r="AC2" t="s">
        <v>21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t="s">
        <v>18</v>
      </c>
      <c r="AM2" t="s">
        <v>19</v>
      </c>
      <c r="AN2" t="s">
        <v>20</v>
      </c>
      <c r="AO2" t="s">
        <v>21</v>
      </c>
      <c r="AP2" t="s">
        <v>10</v>
      </c>
      <c r="AQ2" t="s">
        <v>11</v>
      </c>
      <c r="AR2" t="s">
        <v>12</v>
      </c>
      <c r="AS2" t="s">
        <v>13</v>
      </c>
      <c r="AT2" t="s">
        <v>14</v>
      </c>
      <c r="AU2" t="s">
        <v>15</v>
      </c>
      <c r="AV2" t="s">
        <v>16</v>
      </c>
      <c r="AW2" t="s">
        <v>17</v>
      </c>
      <c r="AX2" t="s">
        <v>18</v>
      </c>
      <c r="AY2" t="s">
        <v>19</v>
      </c>
      <c r="AZ2" t="s">
        <v>20</v>
      </c>
      <c r="BA2" t="s">
        <v>21</v>
      </c>
    </row>
    <row r="3" spans="1:53" x14ac:dyDescent="0.2">
      <c r="A3" t="s">
        <v>67</v>
      </c>
      <c r="B3" t="s">
        <v>23</v>
      </c>
      <c r="C3" t="s">
        <v>68</v>
      </c>
      <c r="E3">
        <v>0</v>
      </c>
      <c r="F3">
        <v>4.492</v>
      </c>
      <c r="G3">
        <v>4.4720000000000004</v>
      </c>
      <c r="H3">
        <v>4.657</v>
      </c>
      <c r="I3">
        <v>18.343</v>
      </c>
      <c r="J3">
        <v>18.954000000000001</v>
      </c>
      <c r="K3">
        <v>5895.7640000000001</v>
      </c>
      <c r="L3">
        <v>921.7</v>
      </c>
      <c r="M3">
        <v>5895.7640000000001</v>
      </c>
      <c r="N3" t="s">
        <v>25</v>
      </c>
      <c r="O3" t="s">
        <v>25</v>
      </c>
      <c r="P3" t="s">
        <v>26</v>
      </c>
      <c r="Q3" t="s">
        <v>6</v>
      </c>
      <c r="R3">
        <v>5.73</v>
      </c>
      <c r="S3">
        <v>5.6950000000000003</v>
      </c>
      <c r="T3">
        <v>5.8769999999999998</v>
      </c>
      <c r="U3">
        <v>16.696000000000002</v>
      </c>
      <c r="V3">
        <v>18.088999999999999</v>
      </c>
      <c r="W3">
        <v>532.10900000000004</v>
      </c>
      <c r="X3">
        <v>83.2</v>
      </c>
      <c r="Y3">
        <v>532.10900000000004</v>
      </c>
      <c r="Z3">
        <v>78.338999999999999</v>
      </c>
      <c r="AA3">
        <v>82.8</v>
      </c>
      <c r="AB3" t="s">
        <v>27</v>
      </c>
      <c r="AC3" t="s">
        <v>7</v>
      </c>
      <c r="AP3">
        <v>8.8350000000000009</v>
      </c>
      <c r="AQ3">
        <v>8.8049999999999997</v>
      </c>
      <c r="AR3">
        <v>8.9429999999999996</v>
      </c>
      <c r="AS3">
        <v>16.134</v>
      </c>
      <c r="AT3">
        <v>17.109000000000002</v>
      </c>
      <c r="AU3">
        <v>107.53400000000001</v>
      </c>
      <c r="AV3">
        <v>16.8</v>
      </c>
      <c r="AW3">
        <v>107.53400000000001</v>
      </c>
      <c r="AX3">
        <v>16.253</v>
      </c>
      <c r="AY3">
        <v>17.2</v>
      </c>
      <c r="AZ3" t="s">
        <v>27</v>
      </c>
      <c r="BA3" t="s">
        <v>9</v>
      </c>
    </row>
    <row r="4" spans="1:53" x14ac:dyDescent="0.2">
      <c r="A4" t="s">
        <v>69</v>
      </c>
      <c r="B4" t="s">
        <v>23</v>
      </c>
      <c r="C4" t="s">
        <v>68</v>
      </c>
      <c r="E4">
        <v>0</v>
      </c>
      <c r="F4">
        <v>4.492</v>
      </c>
      <c r="G4">
        <v>4.4720000000000004</v>
      </c>
      <c r="H4">
        <v>4.6550000000000002</v>
      </c>
      <c r="I4">
        <v>18.628</v>
      </c>
      <c r="J4">
        <v>19.106999999999999</v>
      </c>
      <c r="K4">
        <v>5745.2</v>
      </c>
      <c r="L4">
        <v>889.3</v>
      </c>
      <c r="M4">
        <v>5745.2</v>
      </c>
      <c r="N4" t="s">
        <v>25</v>
      </c>
      <c r="O4" t="s">
        <v>25</v>
      </c>
      <c r="P4" t="s">
        <v>26</v>
      </c>
      <c r="Q4" t="s">
        <v>6</v>
      </c>
      <c r="R4">
        <v>5.7279999999999998</v>
      </c>
      <c r="S4">
        <v>5.6929999999999996</v>
      </c>
      <c r="T4">
        <v>5.8719999999999999</v>
      </c>
      <c r="U4">
        <v>16.719000000000001</v>
      </c>
      <c r="V4">
        <v>18.097999999999999</v>
      </c>
      <c r="W4">
        <v>537.42600000000004</v>
      </c>
      <c r="X4">
        <v>83.2</v>
      </c>
      <c r="Y4">
        <v>537.42600000000004</v>
      </c>
      <c r="Z4">
        <v>81.194999999999993</v>
      </c>
      <c r="AA4">
        <v>82.8</v>
      </c>
      <c r="AB4" t="s">
        <v>27</v>
      </c>
      <c r="AC4" t="s">
        <v>7</v>
      </c>
      <c r="AP4">
        <v>8.8330000000000002</v>
      </c>
      <c r="AQ4">
        <v>8.8049999999999997</v>
      </c>
      <c r="AR4">
        <v>8.9429999999999996</v>
      </c>
      <c r="AS4">
        <v>16.213999999999999</v>
      </c>
      <c r="AT4">
        <v>17.152000000000001</v>
      </c>
      <c r="AU4">
        <v>108.593</v>
      </c>
      <c r="AV4">
        <v>16.8</v>
      </c>
      <c r="AW4">
        <v>108.593</v>
      </c>
      <c r="AX4">
        <v>16.843</v>
      </c>
      <c r="AY4">
        <v>17.2</v>
      </c>
      <c r="AZ4" t="s">
        <v>27</v>
      </c>
      <c r="BA4" t="s">
        <v>9</v>
      </c>
    </row>
    <row r="5" spans="1:53" x14ac:dyDescent="0.2">
      <c r="A5" t="s">
        <v>70</v>
      </c>
      <c r="B5" t="s">
        <v>23</v>
      </c>
      <c r="C5" t="s">
        <v>68</v>
      </c>
      <c r="E5">
        <v>0</v>
      </c>
      <c r="F5">
        <v>4.492</v>
      </c>
      <c r="G5">
        <v>4.47</v>
      </c>
      <c r="H5">
        <v>4.6550000000000002</v>
      </c>
      <c r="I5">
        <v>18.396999999999998</v>
      </c>
      <c r="J5">
        <v>18.908000000000001</v>
      </c>
      <c r="K5">
        <v>5825.79</v>
      </c>
      <c r="L5">
        <v>899.8</v>
      </c>
      <c r="M5">
        <v>5825.79</v>
      </c>
      <c r="N5" t="s">
        <v>25</v>
      </c>
      <c r="O5" t="s">
        <v>25</v>
      </c>
      <c r="P5" t="s">
        <v>26</v>
      </c>
      <c r="Q5" t="s">
        <v>6</v>
      </c>
      <c r="R5">
        <v>5.73</v>
      </c>
      <c r="S5">
        <v>5.6929999999999996</v>
      </c>
      <c r="T5">
        <v>5.8730000000000002</v>
      </c>
      <c r="U5">
        <v>16.608000000000001</v>
      </c>
      <c r="V5">
        <v>18.009</v>
      </c>
      <c r="W5">
        <v>556.79899999999998</v>
      </c>
      <c r="X5">
        <v>86</v>
      </c>
      <c r="Y5">
        <v>556.79899999999998</v>
      </c>
      <c r="Z5">
        <v>82.957999999999998</v>
      </c>
      <c r="AA5">
        <v>85.7</v>
      </c>
      <c r="AB5" t="s">
        <v>27</v>
      </c>
      <c r="AC5" t="s">
        <v>7</v>
      </c>
      <c r="AP5">
        <v>8.8330000000000002</v>
      </c>
      <c r="AQ5">
        <v>8.8030000000000008</v>
      </c>
      <c r="AR5">
        <v>8.9450000000000003</v>
      </c>
      <c r="AS5">
        <v>16.094999999999999</v>
      </c>
      <c r="AT5">
        <v>16.922999999999998</v>
      </c>
      <c r="AU5">
        <v>90.631</v>
      </c>
      <c r="AV5">
        <v>14</v>
      </c>
      <c r="AW5">
        <v>90.631</v>
      </c>
      <c r="AX5">
        <v>13.862</v>
      </c>
      <c r="AY5">
        <v>14.3</v>
      </c>
      <c r="AZ5" t="s">
        <v>27</v>
      </c>
      <c r="BA5" t="s">
        <v>9</v>
      </c>
    </row>
    <row r="6" spans="1:53" x14ac:dyDescent="0.2">
      <c r="A6" t="s">
        <v>71</v>
      </c>
      <c r="B6" t="s">
        <v>23</v>
      </c>
      <c r="C6" t="s">
        <v>68</v>
      </c>
      <c r="E6">
        <v>0</v>
      </c>
      <c r="F6">
        <v>4.492</v>
      </c>
      <c r="G6">
        <v>4.47</v>
      </c>
      <c r="H6">
        <v>4.6550000000000002</v>
      </c>
      <c r="I6">
        <v>18.350000000000001</v>
      </c>
      <c r="J6">
        <v>18.863</v>
      </c>
      <c r="K6">
        <v>5762.83</v>
      </c>
      <c r="L6">
        <v>916.1</v>
      </c>
      <c r="M6">
        <v>5762.83</v>
      </c>
      <c r="N6" t="s">
        <v>25</v>
      </c>
      <c r="O6" t="s">
        <v>25</v>
      </c>
      <c r="P6" t="s">
        <v>26</v>
      </c>
      <c r="Q6" t="s">
        <v>6</v>
      </c>
      <c r="R6">
        <v>5.7279999999999998</v>
      </c>
      <c r="S6">
        <v>5.6929999999999996</v>
      </c>
      <c r="T6">
        <v>5.87</v>
      </c>
      <c r="U6">
        <v>16.600999999999999</v>
      </c>
      <c r="V6">
        <v>17.965</v>
      </c>
      <c r="W6">
        <v>540.94899999999996</v>
      </c>
      <c r="X6">
        <v>86</v>
      </c>
      <c r="Y6">
        <v>540.94899999999996</v>
      </c>
      <c r="Z6">
        <v>81.477000000000004</v>
      </c>
      <c r="AA6">
        <v>85.7</v>
      </c>
      <c r="AB6" t="s">
        <v>27</v>
      </c>
      <c r="AC6" t="s">
        <v>7</v>
      </c>
      <c r="AP6">
        <v>8.8330000000000002</v>
      </c>
      <c r="AQ6">
        <v>8.8049999999999997</v>
      </c>
      <c r="AR6">
        <v>8.9369999999999994</v>
      </c>
      <c r="AS6">
        <v>16.068000000000001</v>
      </c>
      <c r="AT6">
        <v>17.016999999999999</v>
      </c>
      <c r="AU6">
        <v>88.108000000000004</v>
      </c>
      <c r="AV6">
        <v>14</v>
      </c>
      <c r="AW6">
        <v>88.108000000000004</v>
      </c>
      <c r="AX6">
        <v>13.624000000000001</v>
      </c>
      <c r="AY6">
        <v>14.3</v>
      </c>
      <c r="AZ6" t="s">
        <v>27</v>
      </c>
      <c r="BA6" t="s">
        <v>9</v>
      </c>
    </row>
    <row r="7" spans="1:53" x14ac:dyDescent="0.2">
      <c r="A7" t="s">
        <v>72</v>
      </c>
      <c r="B7" t="s">
        <v>23</v>
      </c>
      <c r="C7" t="s">
        <v>68</v>
      </c>
      <c r="E7">
        <v>0</v>
      </c>
      <c r="F7">
        <v>4.49</v>
      </c>
      <c r="G7">
        <v>4.47</v>
      </c>
      <c r="H7">
        <v>4.6529999999999996</v>
      </c>
      <c r="I7">
        <v>18.16</v>
      </c>
      <c r="J7">
        <v>18.651</v>
      </c>
      <c r="K7">
        <v>5696.5950000000003</v>
      </c>
      <c r="L7">
        <v>903.3</v>
      </c>
      <c r="M7">
        <v>5696.5950000000003</v>
      </c>
      <c r="N7" t="s">
        <v>25</v>
      </c>
      <c r="O7" t="s">
        <v>25</v>
      </c>
      <c r="P7" t="s">
        <v>26</v>
      </c>
      <c r="Q7" t="s">
        <v>6</v>
      </c>
      <c r="R7">
        <v>5.7279999999999998</v>
      </c>
      <c r="S7">
        <v>5.6920000000000002</v>
      </c>
      <c r="T7">
        <v>5.8730000000000002</v>
      </c>
      <c r="U7">
        <v>16.390999999999998</v>
      </c>
      <c r="V7">
        <v>17.725000000000001</v>
      </c>
      <c r="W7">
        <v>521.30200000000002</v>
      </c>
      <c r="X7">
        <v>82.7</v>
      </c>
      <c r="Y7">
        <v>521.30200000000002</v>
      </c>
      <c r="Z7">
        <v>79.430999999999997</v>
      </c>
      <c r="AA7">
        <v>82.3</v>
      </c>
      <c r="AB7" t="s">
        <v>27</v>
      </c>
      <c r="AC7" t="s">
        <v>7</v>
      </c>
      <c r="AP7">
        <v>8.8320000000000007</v>
      </c>
      <c r="AQ7">
        <v>8.8019999999999996</v>
      </c>
      <c r="AR7">
        <v>8.94</v>
      </c>
      <c r="AS7">
        <v>16.222999999999999</v>
      </c>
      <c r="AT7">
        <v>17.204999999999998</v>
      </c>
      <c r="AU7">
        <v>109.361</v>
      </c>
      <c r="AV7">
        <v>17.3</v>
      </c>
      <c r="AW7">
        <v>109.361</v>
      </c>
      <c r="AX7">
        <v>17.106999999999999</v>
      </c>
      <c r="AY7">
        <v>17.7</v>
      </c>
      <c r="AZ7" t="s">
        <v>27</v>
      </c>
      <c r="BA7" t="s">
        <v>9</v>
      </c>
    </row>
    <row r="8" spans="1:53" x14ac:dyDescent="0.2">
      <c r="A8" t="s">
        <v>73</v>
      </c>
      <c r="B8" t="s">
        <v>23</v>
      </c>
      <c r="C8" t="s">
        <v>68</v>
      </c>
      <c r="E8">
        <v>0</v>
      </c>
      <c r="F8">
        <v>4.492</v>
      </c>
      <c r="G8">
        <v>4.468</v>
      </c>
      <c r="H8">
        <v>4.6550000000000002</v>
      </c>
      <c r="I8">
        <v>18.2</v>
      </c>
      <c r="J8">
        <v>18.681999999999999</v>
      </c>
      <c r="K8">
        <v>5659.5320000000002</v>
      </c>
      <c r="L8">
        <v>889.2</v>
      </c>
      <c r="M8">
        <v>5659.5320000000002</v>
      </c>
      <c r="N8" t="s">
        <v>25</v>
      </c>
      <c r="O8" t="s">
        <v>25</v>
      </c>
      <c r="P8" t="s">
        <v>26</v>
      </c>
      <c r="Q8" t="s">
        <v>6</v>
      </c>
      <c r="R8">
        <v>5.7279999999999998</v>
      </c>
      <c r="S8">
        <v>5.6920000000000002</v>
      </c>
      <c r="T8">
        <v>5.8780000000000001</v>
      </c>
      <c r="U8">
        <v>16.631</v>
      </c>
      <c r="V8">
        <v>17.891999999999999</v>
      </c>
      <c r="W8">
        <v>532.82299999999998</v>
      </c>
      <c r="X8">
        <v>83.7</v>
      </c>
      <c r="Y8">
        <v>532.82299999999998</v>
      </c>
      <c r="Z8">
        <v>81.718000000000004</v>
      </c>
      <c r="AA8">
        <v>83.4</v>
      </c>
      <c r="AB8" t="s">
        <v>27</v>
      </c>
      <c r="AC8" t="s">
        <v>7</v>
      </c>
      <c r="AP8">
        <v>8.8330000000000002</v>
      </c>
      <c r="AQ8">
        <v>8.8030000000000008</v>
      </c>
      <c r="AR8">
        <v>8.9429999999999996</v>
      </c>
      <c r="AS8">
        <v>16.265999999999998</v>
      </c>
      <c r="AT8">
        <v>17.149999999999999</v>
      </c>
      <c r="AU8">
        <v>103.624</v>
      </c>
      <c r="AV8">
        <v>16.3</v>
      </c>
      <c r="AW8">
        <v>103.624</v>
      </c>
      <c r="AX8">
        <v>16.315000000000001</v>
      </c>
      <c r="AY8">
        <v>16.600000000000001</v>
      </c>
      <c r="AZ8" t="s">
        <v>27</v>
      </c>
      <c r="BA8" t="s">
        <v>9</v>
      </c>
    </row>
    <row r="9" spans="1:53" x14ac:dyDescent="0.2">
      <c r="A9" t="s">
        <v>74</v>
      </c>
      <c r="B9" t="s">
        <v>23</v>
      </c>
      <c r="C9" t="s">
        <v>68</v>
      </c>
      <c r="E9">
        <v>0</v>
      </c>
      <c r="F9">
        <v>4.4930000000000003</v>
      </c>
      <c r="G9">
        <v>4.4720000000000004</v>
      </c>
      <c r="H9">
        <v>4.6550000000000002</v>
      </c>
      <c r="I9">
        <v>18.47</v>
      </c>
      <c r="J9">
        <v>19.026</v>
      </c>
      <c r="K9">
        <v>5522.5919999999996</v>
      </c>
      <c r="L9">
        <v>872.1</v>
      </c>
      <c r="M9">
        <v>5522.5919999999996</v>
      </c>
      <c r="N9" t="s">
        <v>25</v>
      </c>
      <c r="O9" t="s">
        <v>25</v>
      </c>
      <c r="P9" t="s">
        <v>26</v>
      </c>
      <c r="Q9" t="s">
        <v>6</v>
      </c>
      <c r="R9">
        <v>5.7279999999999998</v>
      </c>
      <c r="S9">
        <v>5.6929999999999996</v>
      </c>
      <c r="T9">
        <v>5.875</v>
      </c>
      <c r="U9">
        <v>16.776</v>
      </c>
      <c r="V9">
        <v>18.196000000000002</v>
      </c>
      <c r="W9">
        <v>586.44899999999996</v>
      </c>
      <c r="X9">
        <v>92.6</v>
      </c>
      <c r="Y9">
        <v>586.44899999999996</v>
      </c>
      <c r="Z9">
        <v>92.173000000000002</v>
      </c>
      <c r="AA9">
        <v>92.4</v>
      </c>
      <c r="AB9" t="s">
        <v>27</v>
      </c>
      <c r="AC9" t="s">
        <v>7</v>
      </c>
      <c r="AP9">
        <v>8.8350000000000009</v>
      </c>
      <c r="AQ9">
        <v>8.8070000000000004</v>
      </c>
      <c r="AR9">
        <v>8.9250000000000007</v>
      </c>
      <c r="AS9">
        <v>16.068000000000001</v>
      </c>
      <c r="AT9">
        <v>16.844000000000001</v>
      </c>
      <c r="AU9">
        <v>46.811999999999998</v>
      </c>
      <c r="AV9">
        <v>7.4</v>
      </c>
      <c r="AW9">
        <v>46.811999999999998</v>
      </c>
      <c r="AX9">
        <v>7.5529999999999999</v>
      </c>
      <c r="AY9">
        <v>7.6</v>
      </c>
      <c r="AZ9" t="s">
        <v>27</v>
      </c>
      <c r="BA9" t="s">
        <v>9</v>
      </c>
    </row>
    <row r="10" spans="1:53" x14ac:dyDescent="0.2">
      <c r="A10" t="s">
        <v>75</v>
      </c>
      <c r="B10" t="s">
        <v>23</v>
      </c>
      <c r="C10" t="s">
        <v>68</v>
      </c>
      <c r="E10">
        <v>0</v>
      </c>
      <c r="F10">
        <v>4.492</v>
      </c>
      <c r="G10">
        <v>4.4720000000000004</v>
      </c>
      <c r="H10">
        <v>4.6550000000000002</v>
      </c>
      <c r="I10">
        <v>18.391999999999999</v>
      </c>
      <c r="J10">
        <v>18.989000000000001</v>
      </c>
      <c r="K10">
        <v>5543.9880000000003</v>
      </c>
      <c r="L10">
        <v>897.1</v>
      </c>
      <c r="M10">
        <v>5543.9880000000003</v>
      </c>
      <c r="N10" t="s">
        <v>25</v>
      </c>
      <c r="O10" t="s">
        <v>25</v>
      </c>
      <c r="P10" t="s">
        <v>26</v>
      </c>
      <c r="Q10" t="s">
        <v>6</v>
      </c>
      <c r="R10">
        <v>5.7279999999999998</v>
      </c>
      <c r="S10">
        <v>5.6929999999999996</v>
      </c>
      <c r="T10">
        <v>5.875</v>
      </c>
      <c r="U10">
        <v>16.625</v>
      </c>
      <c r="V10">
        <v>18.038</v>
      </c>
      <c r="W10">
        <v>577.25300000000004</v>
      </c>
      <c r="X10">
        <v>93.4</v>
      </c>
      <c r="Y10">
        <v>577.25300000000004</v>
      </c>
      <c r="Z10">
        <v>90.376999999999995</v>
      </c>
      <c r="AA10">
        <v>93.2</v>
      </c>
      <c r="AB10" t="s">
        <v>27</v>
      </c>
      <c r="AC10" t="s">
        <v>7</v>
      </c>
      <c r="AP10">
        <v>8.8369999999999997</v>
      </c>
      <c r="AQ10">
        <v>8.8079999999999998</v>
      </c>
      <c r="AR10">
        <v>8.9280000000000008</v>
      </c>
      <c r="AS10">
        <v>15.923</v>
      </c>
      <c r="AT10">
        <v>16.579999999999998</v>
      </c>
      <c r="AU10">
        <v>40.741999999999997</v>
      </c>
      <c r="AV10">
        <v>6.6</v>
      </c>
      <c r="AW10">
        <v>40.741999999999997</v>
      </c>
      <c r="AX10">
        <v>6.548</v>
      </c>
      <c r="AY10">
        <v>6.8</v>
      </c>
      <c r="AZ10" t="s">
        <v>27</v>
      </c>
      <c r="BA10" t="s">
        <v>9</v>
      </c>
    </row>
    <row r="11" spans="1:53" x14ac:dyDescent="0.2">
      <c r="A11" s="7" t="s">
        <v>76</v>
      </c>
      <c r="B11" t="s">
        <v>23</v>
      </c>
      <c r="C11" t="s">
        <v>68</v>
      </c>
      <c r="E11">
        <v>0</v>
      </c>
      <c r="F11">
        <v>4.49</v>
      </c>
      <c r="G11">
        <v>4.4729999999999999</v>
      </c>
      <c r="H11">
        <v>4.6550000000000002</v>
      </c>
      <c r="I11">
        <v>18.54</v>
      </c>
      <c r="J11">
        <v>18.984999999999999</v>
      </c>
      <c r="K11">
        <v>6058.7070000000003</v>
      </c>
      <c r="L11">
        <v>878.1</v>
      </c>
      <c r="M11">
        <v>6058.7070000000003</v>
      </c>
      <c r="N11" t="s">
        <v>25</v>
      </c>
      <c r="O11" t="s">
        <v>25</v>
      </c>
      <c r="P11" t="s">
        <v>26</v>
      </c>
      <c r="Q11" t="s">
        <v>6</v>
      </c>
      <c r="R11">
        <v>5.7270000000000003</v>
      </c>
      <c r="S11">
        <v>5.6920000000000002</v>
      </c>
      <c r="T11">
        <v>5.875</v>
      </c>
      <c r="U11">
        <v>16.652000000000001</v>
      </c>
      <c r="V11">
        <v>18.286000000000001</v>
      </c>
      <c r="W11">
        <v>689.947</v>
      </c>
      <c r="X11">
        <v>100</v>
      </c>
      <c r="Y11">
        <v>689.947</v>
      </c>
      <c r="Z11">
        <v>98.843999999999994</v>
      </c>
      <c r="AA11">
        <v>100</v>
      </c>
      <c r="AB11" t="s">
        <v>27</v>
      </c>
      <c r="AC11" t="s">
        <v>7</v>
      </c>
    </row>
    <row r="14" spans="1:53" x14ac:dyDescent="0.2">
      <c r="G14" s="5" t="s">
        <v>7</v>
      </c>
      <c r="H14" s="5"/>
      <c r="I14" s="5" t="s">
        <v>8</v>
      </c>
      <c r="J14" s="5"/>
      <c r="K14" s="5" t="s">
        <v>9</v>
      </c>
      <c r="L14" s="5"/>
    </row>
    <row r="15" spans="1:53" x14ac:dyDescent="0.2">
      <c r="F15" t="s">
        <v>4</v>
      </c>
      <c r="G15" t="s">
        <v>18</v>
      </c>
      <c r="H15" t="s">
        <v>19</v>
      </c>
      <c r="I15" t="s">
        <v>18</v>
      </c>
      <c r="J15" t="s">
        <v>19</v>
      </c>
      <c r="K15" t="s">
        <v>18</v>
      </c>
      <c r="L15" t="s">
        <v>19</v>
      </c>
      <c r="M15" t="s">
        <v>1</v>
      </c>
    </row>
    <row r="16" spans="1:53" x14ac:dyDescent="0.2">
      <c r="F16" t="s">
        <v>39</v>
      </c>
      <c r="G16">
        <f t="shared" ref="G16:H24" si="0">Z3</f>
        <v>78.338999999999999</v>
      </c>
      <c r="H16">
        <f t="shared" si="0"/>
        <v>82.8</v>
      </c>
      <c r="I16">
        <f t="shared" ref="I16:J24" si="1">AL3</f>
        <v>0</v>
      </c>
      <c r="J16">
        <f t="shared" si="1"/>
        <v>0</v>
      </c>
      <c r="K16">
        <f t="shared" ref="K16:L24" si="2">AX3</f>
        <v>16.253</v>
      </c>
      <c r="L16">
        <f t="shared" si="2"/>
        <v>17.2</v>
      </c>
      <c r="M16">
        <f>K16+I16+G16</f>
        <v>94.591999999999999</v>
      </c>
    </row>
    <row r="17" spans="6:13" x14ac:dyDescent="0.2">
      <c r="F17" t="s">
        <v>39</v>
      </c>
      <c r="G17">
        <f t="shared" si="0"/>
        <v>81.194999999999993</v>
      </c>
      <c r="H17">
        <f t="shared" si="0"/>
        <v>82.8</v>
      </c>
      <c r="I17">
        <f t="shared" si="1"/>
        <v>0</v>
      </c>
      <c r="J17">
        <f t="shared" si="1"/>
        <v>0</v>
      </c>
      <c r="K17">
        <f t="shared" si="2"/>
        <v>16.843</v>
      </c>
      <c r="L17">
        <f t="shared" si="2"/>
        <v>17.2</v>
      </c>
      <c r="M17">
        <f t="shared" ref="M17:M24" si="3">K17+I17+G17</f>
        <v>98.037999999999997</v>
      </c>
    </row>
    <row r="18" spans="6:13" x14ac:dyDescent="0.2">
      <c r="F18" t="s">
        <v>40</v>
      </c>
      <c r="G18">
        <f t="shared" si="0"/>
        <v>82.957999999999998</v>
      </c>
      <c r="H18">
        <f t="shared" si="0"/>
        <v>85.7</v>
      </c>
      <c r="I18">
        <f t="shared" si="1"/>
        <v>0</v>
      </c>
      <c r="J18">
        <f t="shared" si="1"/>
        <v>0</v>
      </c>
      <c r="K18">
        <f t="shared" si="2"/>
        <v>13.862</v>
      </c>
      <c r="L18">
        <f t="shared" si="2"/>
        <v>14.3</v>
      </c>
      <c r="M18">
        <f t="shared" si="3"/>
        <v>96.82</v>
      </c>
    </row>
    <row r="19" spans="6:13" x14ac:dyDescent="0.2">
      <c r="F19" t="s">
        <v>40</v>
      </c>
      <c r="G19">
        <f t="shared" si="0"/>
        <v>81.477000000000004</v>
      </c>
      <c r="H19">
        <f t="shared" si="0"/>
        <v>85.7</v>
      </c>
      <c r="I19">
        <f t="shared" si="1"/>
        <v>0</v>
      </c>
      <c r="J19">
        <f t="shared" si="1"/>
        <v>0</v>
      </c>
      <c r="K19">
        <f t="shared" si="2"/>
        <v>13.624000000000001</v>
      </c>
      <c r="L19">
        <f t="shared" si="2"/>
        <v>14.3</v>
      </c>
      <c r="M19">
        <f t="shared" si="3"/>
        <v>95.100999999999999</v>
      </c>
    </row>
    <row r="20" spans="6:13" x14ac:dyDescent="0.2">
      <c r="F20" t="s">
        <v>41</v>
      </c>
      <c r="G20">
        <f t="shared" si="0"/>
        <v>79.430999999999997</v>
      </c>
      <c r="H20">
        <f t="shared" si="0"/>
        <v>82.3</v>
      </c>
      <c r="I20">
        <f t="shared" si="1"/>
        <v>0</v>
      </c>
      <c r="J20">
        <f t="shared" si="1"/>
        <v>0</v>
      </c>
      <c r="K20">
        <f t="shared" si="2"/>
        <v>17.106999999999999</v>
      </c>
      <c r="L20">
        <f t="shared" si="2"/>
        <v>17.7</v>
      </c>
      <c r="M20">
        <f t="shared" si="3"/>
        <v>96.537999999999997</v>
      </c>
    </row>
    <row r="21" spans="6:13" x14ac:dyDescent="0.2">
      <c r="F21" t="s">
        <v>41</v>
      </c>
      <c r="G21">
        <f t="shared" si="0"/>
        <v>81.718000000000004</v>
      </c>
      <c r="H21">
        <f t="shared" si="0"/>
        <v>83.4</v>
      </c>
      <c r="I21">
        <f t="shared" si="1"/>
        <v>0</v>
      </c>
      <c r="J21">
        <f t="shared" si="1"/>
        <v>0</v>
      </c>
      <c r="K21">
        <f t="shared" si="2"/>
        <v>16.315000000000001</v>
      </c>
      <c r="L21">
        <f t="shared" si="2"/>
        <v>16.600000000000001</v>
      </c>
      <c r="M21">
        <f t="shared" si="3"/>
        <v>98.033000000000001</v>
      </c>
    </row>
    <row r="22" spans="6:13" x14ac:dyDescent="0.2">
      <c r="F22" t="s">
        <v>42</v>
      </c>
      <c r="G22">
        <f t="shared" si="0"/>
        <v>92.173000000000002</v>
      </c>
      <c r="H22">
        <f t="shared" si="0"/>
        <v>92.4</v>
      </c>
      <c r="I22">
        <f t="shared" si="1"/>
        <v>0</v>
      </c>
      <c r="J22">
        <f t="shared" si="1"/>
        <v>0</v>
      </c>
      <c r="K22">
        <f t="shared" si="2"/>
        <v>7.5529999999999999</v>
      </c>
      <c r="L22">
        <f t="shared" si="2"/>
        <v>7.6</v>
      </c>
      <c r="M22">
        <f t="shared" si="3"/>
        <v>99.725999999999999</v>
      </c>
    </row>
    <row r="23" spans="6:13" x14ac:dyDescent="0.2">
      <c r="F23" t="s">
        <v>42</v>
      </c>
      <c r="G23">
        <f t="shared" si="0"/>
        <v>90.376999999999995</v>
      </c>
      <c r="H23">
        <f t="shared" si="0"/>
        <v>93.2</v>
      </c>
      <c r="I23">
        <f t="shared" si="1"/>
        <v>0</v>
      </c>
      <c r="J23">
        <f t="shared" si="1"/>
        <v>0</v>
      </c>
      <c r="K23">
        <f t="shared" si="2"/>
        <v>6.548</v>
      </c>
      <c r="L23">
        <f t="shared" si="2"/>
        <v>6.8</v>
      </c>
      <c r="M23">
        <f t="shared" si="3"/>
        <v>96.924999999999997</v>
      </c>
    </row>
    <row r="24" spans="6:13" x14ac:dyDescent="0.2">
      <c r="F24" t="s">
        <v>2</v>
      </c>
      <c r="G24">
        <f t="shared" si="0"/>
        <v>98.843999999999994</v>
      </c>
      <c r="H24">
        <f t="shared" si="0"/>
        <v>100</v>
      </c>
      <c r="I24">
        <f t="shared" si="1"/>
        <v>0</v>
      </c>
      <c r="J24">
        <f t="shared" si="1"/>
        <v>0</v>
      </c>
      <c r="K24">
        <f t="shared" si="2"/>
        <v>0</v>
      </c>
      <c r="L24">
        <f t="shared" si="2"/>
        <v>0</v>
      </c>
      <c r="M24">
        <f t="shared" si="3"/>
        <v>98.843999999999994</v>
      </c>
    </row>
    <row r="28" spans="6:13" x14ac:dyDescent="0.2">
      <c r="F28" t="s">
        <v>4</v>
      </c>
      <c r="G28" t="s">
        <v>94</v>
      </c>
      <c r="H28" t="s">
        <v>44</v>
      </c>
    </row>
    <row r="29" spans="6:13" x14ac:dyDescent="0.2">
      <c r="F29" t="s">
        <v>39</v>
      </c>
      <c r="G29" s="2">
        <f t="shared" ref="G29:G37" si="4">(K16+I16)*100/(G16+I16+K16)</f>
        <v>17.182214140730718</v>
      </c>
      <c r="H29" s="2">
        <f t="shared" ref="H29:H37" si="5">(K16-I16)*100/(I16+K16)</f>
        <v>100</v>
      </c>
    </row>
    <row r="30" spans="6:13" x14ac:dyDescent="0.2">
      <c r="F30" t="s">
        <v>39</v>
      </c>
      <c r="G30" s="2">
        <f t="shared" si="4"/>
        <v>17.180073032905607</v>
      </c>
      <c r="H30" s="2">
        <f t="shared" si="5"/>
        <v>100</v>
      </c>
    </row>
    <row r="31" spans="6:13" x14ac:dyDescent="0.2">
      <c r="F31" t="s">
        <v>40</v>
      </c>
      <c r="G31" s="2">
        <f t="shared" si="4"/>
        <v>14.317289816153689</v>
      </c>
      <c r="H31" s="2">
        <f t="shared" si="5"/>
        <v>100</v>
      </c>
    </row>
    <row r="32" spans="6:13" x14ac:dyDescent="0.2">
      <c r="F32" t="s">
        <v>40</v>
      </c>
      <c r="G32" s="2">
        <f t="shared" si="4"/>
        <v>14.325822020798942</v>
      </c>
      <c r="H32" s="2">
        <f t="shared" si="5"/>
        <v>100</v>
      </c>
    </row>
    <row r="33" spans="6:12" x14ac:dyDescent="0.2">
      <c r="F33" t="s">
        <v>41</v>
      </c>
      <c r="G33" s="2">
        <f t="shared" si="4"/>
        <v>17.72048312581574</v>
      </c>
      <c r="H33" s="2">
        <f t="shared" si="5"/>
        <v>100</v>
      </c>
    </row>
    <row r="34" spans="6:12" x14ac:dyDescent="0.2">
      <c r="F34" t="s">
        <v>41</v>
      </c>
      <c r="G34" s="2">
        <f t="shared" si="4"/>
        <v>16.642355125314946</v>
      </c>
      <c r="H34" s="2">
        <f t="shared" si="5"/>
        <v>100</v>
      </c>
    </row>
    <row r="35" spans="6:12" x14ac:dyDescent="0.2">
      <c r="F35" t="s">
        <v>42</v>
      </c>
      <c r="G35" s="2">
        <f t="shared" si="4"/>
        <v>7.5737520807011203</v>
      </c>
      <c r="H35" s="2">
        <f t="shared" si="5"/>
        <v>100</v>
      </c>
    </row>
    <row r="36" spans="6:12" x14ac:dyDescent="0.2">
      <c r="F36" t="s">
        <v>42</v>
      </c>
      <c r="G36" s="2">
        <f t="shared" si="4"/>
        <v>6.7557389734330666</v>
      </c>
      <c r="H36" s="2">
        <f t="shared" si="5"/>
        <v>99.999999999999986</v>
      </c>
    </row>
    <row r="37" spans="6:12" x14ac:dyDescent="0.2">
      <c r="F37" t="s">
        <v>2</v>
      </c>
      <c r="G37" s="2">
        <f t="shared" si="4"/>
        <v>0</v>
      </c>
      <c r="H37" s="2" t="e">
        <f t="shared" si="5"/>
        <v>#DIV/0!</v>
      </c>
    </row>
    <row r="38" spans="6:12" x14ac:dyDescent="0.2">
      <c r="G38" s="2"/>
      <c r="H38" s="2"/>
    </row>
    <row r="39" spans="6:12" x14ac:dyDescent="0.2">
      <c r="G39" s="2"/>
      <c r="H39" s="2"/>
    </row>
    <row r="40" spans="6:12" x14ac:dyDescent="0.2">
      <c r="G40" s="2"/>
      <c r="H40" s="2"/>
    </row>
    <row r="41" spans="6:12" x14ac:dyDescent="0.2">
      <c r="F41" t="s">
        <v>4</v>
      </c>
      <c r="G41" s="2" t="s">
        <v>94</v>
      </c>
      <c r="H41" s="2" t="s">
        <v>45</v>
      </c>
      <c r="L41" s="2"/>
    </row>
    <row r="42" spans="6:12" x14ac:dyDescent="0.2">
      <c r="F42" t="s">
        <v>46</v>
      </c>
      <c r="G42" s="2">
        <f>AVERAGE(G29:G30)</f>
        <v>17.181143586818163</v>
      </c>
      <c r="H42">
        <f>_xlfn.STDEV.S(G29:G30)</f>
        <v>1.513991862387262E-3</v>
      </c>
      <c r="L42" s="2"/>
    </row>
    <row r="43" spans="6:12" x14ac:dyDescent="0.2">
      <c r="F43" t="s">
        <v>40</v>
      </c>
      <c r="G43" s="2">
        <f>AVERAGE(G31:G32)</f>
        <v>14.321555918476315</v>
      </c>
      <c r="H43">
        <f>_xlfn.STDEV.S(G31:G32)</f>
        <v>6.0331797631294082E-3</v>
      </c>
      <c r="L43" s="2"/>
    </row>
    <row r="44" spans="6:12" x14ac:dyDescent="0.2">
      <c r="F44" t="s">
        <v>41</v>
      </c>
      <c r="G44" s="2">
        <f>AVERAGE(G33:G34)</f>
        <v>17.181419125565341</v>
      </c>
      <c r="H44">
        <f>_xlfn.STDEV.S(G33:G34)</f>
        <v>0.76235162014120472</v>
      </c>
      <c r="L44" s="2"/>
    </row>
    <row r="45" spans="6:12" x14ac:dyDescent="0.2">
      <c r="F45" t="s">
        <v>42</v>
      </c>
      <c r="G45" s="2">
        <f>AVERAGE(G35:G36)</f>
        <v>7.1647455270670939</v>
      </c>
      <c r="H45">
        <f>_xlfn.STDEV.S(G35:G36)</f>
        <v>0.57842261524871952</v>
      </c>
    </row>
  </sheetData>
  <mergeCells count="3">
    <mergeCell ref="G14:H14"/>
    <mergeCell ref="I14:J14"/>
    <mergeCell ref="K14:L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01C9D-15D8-1A4E-B43D-AA5453EADCB7}">
  <sheetPr codeName="Sheet5"/>
  <dimension ref="A1:BA45"/>
  <sheetViews>
    <sheetView zoomScale="80" zoomScaleNormal="80" workbookViewId="0">
      <selection activeCell="G42" sqref="G42"/>
    </sheetView>
  </sheetViews>
  <sheetFormatPr baseColWidth="10" defaultRowHeight="15" x14ac:dyDescent="0.2"/>
  <cols>
    <col min="11" max="11" width="12.6640625" customWidth="1"/>
  </cols>
  <sheetData>
    <row r="1" spans="1:53" x14ac:dyDescent="0.2">
      <c r="C1" t="s">
        <v>3</v>
      </c>
      <c r="D1" t="s">
        <v>4</v>
      </c>
      <c r="E1" t="s">
        <v>5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7</v>
      </c>
      <c r="S1" t="s">
        <v>7</v>
      </c>
      <c r="T1" t="s">
        <v>7</v>
      </c>
      <c r="U1" t="s">
        <v>7</v>
      </c>
      <c r="V1" t="s">
        <v>7</v>
      </c>
      <c r="W1" t="s">
        <v>7</v>
      </c>
      <c r="X1" t="s">
        <v>7</v>
      </c>
      <c r="Y1" t="s">
        <v>7</v>
      </c>
      <c r="Z1" t="s">
        <v>7</v>
      </c>
      <c r="AA1" t="s">
        <v>7</v>
      </c>
      <c r="AB1" t="s">
        <v>7</v>
      </c>
      <c r="AC1" t="s">
        <v>7</v>
      </c>
      <c r="AD1" t="s">
        <v>8</v>
      </c>
      <c r="AE1" t="s">
        <v>8</v>
      </c>
      <c r="AF1" t="s">
        <v>8</v>
      </c>
      <c r="AG1" t="s">
        <v>8</v>
      </c>
      <c r="AH1" t="s">
        <v>8</v>
      </c>
      <c r="AI1" t="s">
        <v>8</v>
      </c>
      <c r="AJ1" t="s">
        <v>8</v>
      </c>
      <c r="AK1" t="s">
        <v>8</v>
      </c>
      <c r="AL1" t="s">
        <v>8</v>
      </c>
      <c r="AM1" t="s">
        <v>8</v>
      </c>
      <c r="AN1" t="s">
        <v>8</v>
      </c>
      <c r="AO1" t="s">
        <v>8</v>
      </c>
      <c r="AP1" t="s">
        <v>9</v>
      </c>
      <c r="AQ1" t="s">
        <v>9</v>
      </c>
      <c r="AR1" t="s">
        <v>9</v>
      </c>
      <c r="AS1" t="s">
        <v>9</v>
      </c>
      <c r="AT1" t="s">
        <v>9</v>
      </c>
      <c r="AU1" t="s">
        <v>9</v>
      </c>
      <c r="AV1" t="s">
        <v>9</v>
      </c>
      <c r="AW1" t="s">
        <v>9</v>
      </c>
      <c r="AX1" t="s">
        <v>9</v>
      </c>
      <c r="AY1" t="s">
        <v>9</v>
      </c>
      <c r="AZ1" t="s">
        <v>9</v>
      </c>
      <c r="BA1" t="s">
        <v>9</v>
      </c>
    </row>
    <row r="2" spans="1:53" x14ac:dyDescent="0.2"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10</v>
      </c>
      <c r="S2" t="s">
        <v>11</v>
      </c>
      <c r="T2" t="s">
        <v>12</v>
      </c>
      <c r="U2" t="s">
        <v>13</v>
      </c>
      <c r="V2" t="s">
        <v>14</v>
      </c>
      <c r="W2" t="s">
        <v>15</v>
      </c>
      <c r="X2" t="s">
        <v>16</v>
      </c>
      <c r="Y2" t="s">
        <v>17</v>
      </c>
      <c r="Z2" t="s">
        <v>18</v>
      </c>
      <c r="AA2" t="s">
        <v>19</v>
      </c>
      <c r="AB2" t="s">
        <v>20</v>
      </c>
      <c r="AC2" t="s">
        <v>21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t="s">
        <v>18</v>
      </c>
      <c r="AM2" t="s">
        <v>19</v>
      </c>
      <c r="AN2" t="s">
        <v>20</v>
      </c>
      <c r="AO2" t="s">
        <v>21</v>
      </c>
      <c r="AP2" t="s">
        <v>10</v>
      </c>
      <c r="AQ2" t="s">
        <v>11</v>
      </c>
      <c r="AR2" t="s">
        <v>12</v>
      </c>
      <c r="AS2" t="s">
        <v>13</v>
      </c>
      <c r="AT2" t="s">
        <v>14</v>
      </c>
      <c r="AU2" t="s">
        <v>15</v>
      </c>
      <c r="AV2" t="s">
        <v>16</v>
      </c>
      <c r="AW2" t="s">
        <v>17</v>
      </c>
      <c r="AX2" t="s">
        <v>18</v>
      </c>
      <c r="AY2" t="s">
        <v>19</v>
      </c>
      <c r="AZ2" t="s">
        <v>20</v>
      </c>
      <c r="BA2" t="s">
        <v>21</v>
      </c>
    </row>
    <row r="3" spans="1:53" x14ac:dyDescent="0.2">
      <c r="A3" t="s">
        <v>77</v>
      </c>
      <c r="B3" t="s">
        <v>23</v>
      </c>
      <c r="C3" t="s">
        <v>78</v>
      </c>
      <c r="E3">
        <v>0</v>
      </c>
      <c r="F3">
        <v>4.492</v>
      </c>
      <c r="G3">
        <v>4.4720000000000004</v>
      </c>
      <c r="H3">
        <v>4.657</v>
      </c>
      <c r="I3">
        <v>18.141999999999999</v>
      </c>
      <c r="J3">
        <v>18.617999999999999</v>
      </c>
      <c r="K3">
        <v>6024.4920000000002</v>
      </c>
      <c r="L3">
        <v>967.8</v>
      </c>
      <c r="M3">
        <v>6024.4920000000002</v>
      </c>
      <c r="N3" t="s">
        <v>25</v>
      </c>
      <c r="O3" t="s">
        <v>25</v>
      </c>
      <c r="P3" t="s">
        <v>26</v>
      </c>
      <c r="Q3" t="s">
        <v>6</v>
      </c>
      <c r="R3">
        <v>5.73</v>
      </c>
      <c r="S3">
        <v>5.6950000000000003</v>
      </c>
      <c r="T3">
        <v>5.8769999999999998</v>
      </c>
      <c r="U3">
        <v>16.417999999999999</v>
      </c>
      <c r="V3">
        <v>17.992999999999999</v>
      </c>
      <c r="W3">
        <v>547.65899999999999</v>
      </c>
      <c r="X3">
        <v>88</v>
      </c>
      <c r="Y3">
        <v>547.65899999999999</v>
      </c>
      <c r="Z3">
        <v>78.905000000000001</v>
      </c>
      <c r="AA3">
        <v>87.7</v>
      </c>
      <c r="AB3" t="s">
        <v>27</v>
      </c>
      <c r="AC3" t="s">
        <v>7</v>
      </c>
      <c r="AP3">
        <v>8.8330000000000002</v>
      </c>
      <c r="AQ3">
        <v>8.8070000000000004</v>
      </c>
      <c r="AR3">
        <v>8.9329999999999998</v>
      </c>
      <c r="AS3">
        <v>16.010999999999999</v>
      </c>
      <c r="AT3">
        <v>16.908999999999999</v>
      </c>
      <c r="AU3">
        <v>74.813000000000002</v>
      </c>
      <c r="AV3">
        <v>12</v>
      </c>
      <c r="AW3">
        <v>74.813000000000002</v>
      </c>
      <c r="AX3">
        <v>11.066000000000001</v>
      </c>
      <c r="AY3">
        <v>12.3</v>
      </c>
      <c r="AZ3" t="s">
        <v>27</v>
      </c>
      <c r="BA3" t="s">
        <v>9</v>
      </c>
    </row>
    <row r="4" spans="1:53" x14ac:dyDescent="0.2">
      <c r="A4" t="s">
        <v>79</v>
      </c>
      <c r="B4" t="s">
        <v>23</v>
      </c>
      <c r="C4" t="s">
        <v>78</v>
      </c>
      <c r="E4">
        <v>0</v>
      </c>
      <c r="F4">
        <v>4.492</v>
      </c>
      <c r="G4">
        <v>4.4720000000000004</v>
      </c>
      <c r="H4">
        <v>4.6550000000000002</v>
      </c>
      <c r="I4">
        <v>18.175000000000001</v>
      </c>
      <c r="J4">
        <v>18.529</v>
      </c>
      <c r="K4">
        <v>5695.893</v>
      </c>
      <c r="L4">
        <v>958.8</v>
      </c>
      <c r="M4">
        <v>5695.893</v>
      </c>
      <c r="N4" t="s">
        <v>25</v>
      </c>
      <c r="O4" t="s">
        <v>25</v>
      </c>
      <c r="P4" t="s">
        <v>26</v>
      </c>
      <c r="Q4" t="s">
        <v>6</v>
      </c>
      <c r="R4">
        <v>5.7279999999999998</v>
      </c>
      <c r="S4">
        <v>5.6929999999999996</v>
      </c>
      <c r="T4">
        <v>5.8730000000000002</v>
      </c>
      <c r="U4">
        <v>16.393999999999998</v>
      </c>
      <c r="V4">
        <v>17.911999999999999</v>
      </c>
      <c r="W4">
        <v>523.56299999999999</v>
      </c>
      <c r="X4">
        <v>88.1</v>
      </c>
      <c r="Y4">
        <v>523.56299999999999</v>
      </c>
      <c r="Z4">
        <v>79.784999999999997</v>
      </c>
      <c r="AA4">
        <v>87.9</v>
      </c>
      <c r="AB4" t="s">
        <v>27</v>
      </c>
      <c r="AC4" t="s">
        <v>7</v>
      </c>
      <c r="AP4">
        <v>8.8330000000000002</v>
      </c>
      <c r="AQ4">
        <v>8.8049999999999997</v>
      </c>
      <c r="AR4">
        <v>8.9329999999999998</v>
      </c>
      <c r="AS4">
        <v>16.199000000000002</v>
      </c>
      <c r="AT4">
        <v>17.042000000000002</v>
      </c>
      <c r="AU4">
        <v>70.498000000000005</v>
      </c>
      <c r="AV4">
        <v>11.9</v>
      </c>
      <c r="AW4">
        <v>70.498000000000005</v>
      </c>
      <c r="AX4">
        <v>11.029</v>
      </c>
      <c r="AY4">
        <v>12.1</v>
      </c>
      <c r="AZ4" t="s">
        <v>27</v>
      </c>
      <c r="BA4" t="s">
        <v>9</v>
      </c>
    </row>
    <row r="5" spans="1:53" x14ac:dyDescent="0.2">
      <c r="A5" t="s">
        <v>80</v>
      </c>
      <c r="B5" t="s">
        <v>23</v>
      </c>
      <c r="C5" t="s">
        <v>78</v>
      </c>
      <c r="E5">
        <v>0</v>
      </c>
      <c r="F5">
        <v>4.492</v>
      </c>
      <c r="G5">
        <v>4.4180000000000001</v>
      </c>
      <c r="H5">
        <v>4.657</v>
      </c>
      <c r="I5">
        <v>17.876999999999999</v>
      </c>
      <c r="J5">
        <v>18.491</v>
      </c>
      <c r="K5">
        <v>5731.2910000000002</v>
      </c>
      <c r="L5">
        <v>935</v>
      </c>
      <c r="M5">
        <v>5731.2910000000002</v>
      </c>
      <c r="N5" t="s">
        <v>25</v>
      </c>
      <c r="O5" t="s">
        <v>25</v>
      </c>
      <c r="P5" t="s">
        <v>26</v>
      </c>
      <c r="Q5" t="s">
        <v>6</v>
      </c>
      <c r="R5">
        <v>5.7279999999999998</v>
      </c>
      <c r="S5">
        <v>5.6929999999999996</v>
      </c>
      <c r="T5">
        <v>5.875</v>
      </c>
      <c r="U5">
        <v>16.472999999999999</v>
      </c>
      <c r="V5">
        <v>18.027000000000001</v>
      </c>
      <c r="W5">
        <v>552.25599999999997</v>
      </c>
      <c r="X5">
        <v>90.1</v>
      </c>
      <c r="Y5">
        <v>552.25599999999997</v>
      </c>
      <c r="Z5">
        <v>83.638000000000005</v>
      </c>
      <c r="AA5">
        <v>89.9</v>
      </c>
      <c r="AB5" t="s">
        <v>27</v>
      </c>
      <c r="AC5" t="s">
        <v>7</v>
      </c>
      <c r="AP5">
        <v>8.8350000000000009</v>
      </c>
      <c r="AQ5">
        <v>8.8030000000000008</v>
      </c>
      <c r="AR5">
        <v>8.9369999999999994</v>
      </c>
      <c r="AS5">
        <v>16.327999999999999</v>
      </c>
      <c r="AT5">
        <v>17.038</v>
      </c>
      <c r="AU5">
        <v>60.707000000000001</v>
      </c>
      <c r="AV5">
        <v>9.9</v>
      </c>
      <c r="AW5">
        <v>60.707000000000001</v>
      </c>
      <c r="AX5">
        <v>9.4390000000000001</v>
      </c>
      <c r="AY5">
        <v>10.1</v>
      </c>
      <c r="AZ5" t="s">
        <v>27</v>
      </c>
      <c r="BA5" t="s">
        <v>9</v>
      </c>
    </row>
    <row r="6" spans="1:53" x14ac:dyDescent="0.2">
      <c r="A6" t="s">
        <v>81</v>
      </c>
      <c r="B6" t="s">
        <v>23</v>
      </c>
      <c r="C6" t="s">
        <v>78</v>
      </c>
      <c r="E6">
        <v>0</v>
      </c>
      <c r="F6">
        <v>4.4930000000000003</v>
      </c>
      <c r="G6">
        <v>4.4720000000000004</v>
      </c>
      <c r="H6">
        <v>4.657</v>
      </c>
      <c r="I6">
        <v>18.151</v>
      </c>
      <c r="J6">
        <v>18.587</v>
      </c>
      <c r="K6">
        <v>5884.5230000000001</v>
      </c>
      <c r="L6">
        <v>939.9</v>
      </c>
      <c r="M6">
        <v>5884.5230000000001</v>
      </c>
      <c r="N6" t="s">
        <v>25</v>
      </c>
      <c r="O6" t="s">
        <v>25</v>
      </c>
      <c r="P6" t="s">
        <v>26</v>
      </c>
      <c r="Q6" t="s">
        <v>6</v>
      </c>
      <c r="R6">
        <v>5.73</v>
      </c>
      <c r="S6">
        <v>5.6929999999999996</v>
      </c>
      <c r="T6">
        <v>5.875</v>
      </c>
      <c r="U6">
        <v>16.61</v>
      </c>
      <c r="V6">
        <v>18.184000000000001</v>
      </c>
      <c r="W6">
        <v>565.553</v>
      </c>
      <c r="X6">
        <v>90.3</v>
      </c>
      <c r="Y6">
        <v>565.553</v>
      </c>
      <c r="Z6">
        <v>83.421000000000006</v>
      </c>
      <c r="AA6">
        <v>90.1</v>
      </c>
      <c r="AB6" t="s">
        <v>27</v>
      </c>
      <c r="AC6" t="s">
        <v>7</v>
      </c>
      <c r="AP6">
        <v>8.8350000000000009</v>
      </c>
      <c r="AQ6">
        <v>8.8070000000000004</v>
      </c>
      <c r="AR6">
        <v>8.9329999999999998</v>
      </c>
      <c r="AS6">
        <v>16.210999999999999</v>
      </c>
      <c r="AT6">
        <v>16.957000000000001</v>
      </c>
      <c r="AU6">
        <v>60.536999999999999</v>
      </c>
      <c r="AV6">
        <v>9.6999999999999993</v>
      </c>
      <c r="AW6">
        <v>60.536999999999999</v>
      </c>
      <c r="AX6">
        <v>9.1669999999999998</v>
      </c>
      <c r="AY6">
        <v>9.9</v>
      </c>
      <c r="AZ6" t="s">
        <v>27</v>
      </c>
      <c r="BA6" t="s">
        <v>9</v>
      </c>
    </row>
    <row r="7" spans="1:53" x14ac:dyDescent="0.2">
      <c r="A7" t="s">
        <v>82</v>
      </c>
      <c r="B7" t="s">
        <v>23</v>
      </c>
      <c r="C7" t="s">
        <v>78</v>
      </c>
      <c r="E7">
        <v>0</v>
      </c>
      <c r="F7">
        <v>4.49</v>
      </c>
      <c r="G7">
        <v>4.415</v>
      </c>
      <c r="H7">
        <v>4.6550000000000002</v>
      </c>
      <c r="I7">
        <v>18.193000000000001</v>
      </c>
      <c r="J7">
        <v>18.832999999999998</v>
      </c>
      <c r="K7">
        <v>6021.875</v>
      </c>
      <c r="L7">
        <v>946.8</v>
      </c>
      <c r="M7">
        <v>6021.875</v>
      </c>
      <c r="N7" t="s">
        <v>25</v>
      </c>
      <c r="O7" t="s">
        <v>25</v>
      </c>
      <c r="P7" t="s">
        <v>26</v>
      </c>
      <c r="Q7" t="s">
        <v>6</v>
      </c>
      <c r="R7">
        <v>5.7270000000000003</v>
      </c>
      <c r="S7">
        <v>5.6920000000000002</v>
      </c>
      <c r="T7">
        <v>5.8730000000000002</v>
      </c>
      <c r="U7">
        <v>16.64</v>
      </c>
      <c r="V7">
        <v>18.151</v>
      </c>
      <c r="W7">
        <v>558.86699999999996</v>
      </c>
      <c r="X7">
        <v>87.9</v>
      </c>
      <c r="Y7">
        <v>558.86699999999996</v>
      </c>
      <c r="Z7">
        <v>80.555000000000007</v>
      </c>
      <c r="AA7">
        <v>87.6</v>
      </c>
      <c r="AB7" t="s">
        <v>27</v>
      </c>
      <c r="AC7" t="s">
        <v>7</v>
      </c>
      <c r="AP7">
        <v>8.8320000000000007</v>
      </c>
      <c r="AQ7">
        <v>8.8030000000000008</v>
      </c>
      <c r="AR7">
        <v>8.9369999999999994</v>
      </c>
      <c r="AS7">
        <v>16.122</v>
      </c>
      <c r="AT7">
        <v>16.934000000000001</v>
      </c>
      <c r="AU7">
        <v>77.13</v>
      </c>
      <c r="AV7">
        <v>12.1</v>
      </c>
      <c r="AW7">
        <v>77.13</v>
      </c>
      <c r="AX7">
        <v>11.413</v>
      </c>
      <c r="AY7">
        <v>12.4</v>
      </c>
      <c r="AZ7" t="s">
        <v>27</v>
      </c>
      <c r="BA7" t="s">
        <v>9</v>
      </c>
    </row>
    <row r="8" spans="1:53" x14ac:dyDescent="0.2">
      <c r="A8" t="s">
        <v>83</v>
      </c>
      <c r="B8" t="s">
        <v>23</v>
      </c>
      <c r="C8" t="s">
        <v>78</v>
      </c>
      <c r="E8">
        <v>0</v>
      </c>
      <c r="F8">
        <v>4.49</v>
      </c>
      <c r="G8">
        <v>4.47</v>
      </c>
      <c r="H8">
        <v>4.6550000000000002</v>
      </c>
      <c r="I8">
        <v>18.241</v>
      </c>
      <c r="J8">
        <v>18.699000000000002</v>
      </c>
      <c r="K8">
        <v>6018.0010000000002</v>
      </c>
      <c r="L8">
        <v>932.4</v>
      </c>
      <c r="M8">
        <v>6018.0010000000002</v>
      </c>
      <c r="N8" t="s">
        <v>25</v>
      </c>
      <c r="O8" t="s">
        <v>25</v>
      </c>
      <c r="P8" t="s">
        <v>26</v>
      </c>
      <c r="Q8" t="s">
        <v>6</v>
      </c>
      <c r="R8">
        <v>5.7279999999999998</v>
      </c>
      <c r="S8">
        <v>5.6920000000000002</v>
      </c>
      <c r="T8">
        <v>5.8719999999999999</v>
      </c>
      <c r="U8">
        <v>16.474</v>
      </c>
      <c r="V8">
        <v>18.042999999999999</v>
      </c>
      <c r="W8">
        <v>572.27300000000002</v>
      </c>
      <c r="X8">
        <v>88.7</v>
      </c>
      <c r="Y8">
        <v>572.27300000000002</v>
      </c>
      <c r="Z8">
        <v>82.54</v>
      </c>
      <c r="AA8">
        <v>88.4</v>
      </c>
      <c r="AB8" t="s">
        <v>27</v>
      </c>
      <c r="AC8" t="s">
        <v>7</v>
      </c>
      <c r="AP8">
        <v>8.8320000000000007</v>
      </c>
      <c r="AQ8">
        <v>8.8030000000000008</v>
      </c>
      <c r="AR8">
        <v>8.9350000000000005</v>
      </c>
      <c r="AS8">
        <v>15.945</v>
      </c>
      <c r="AT8">
        <v>16.722999999999999</v>
      </c>
      <c r="AU8">
        <v>73.180999999999997</v>
      </c>
      <c r="AV8">
        <v>11.3</v>
      </c>
      <c r="AW8">
        <v>73.180999999999997</v>
      </c>
      <c r="AX8">
        <v>10.836</v>
      </c>
      <c r="AY8">
        <v>11.6</v>
      </c>
      <c r="AZ8" t="s">
        <v>27</v>
      </c>
      <c r="BA8" t="s">
        <v>9</v>
      </c>
    </row>
    <row r="9" spans="1:53" x14ac:dyDescent="0.2">
      <c r="A9" t="s">
        <v>84</v>
      </c>
      <c r="B9" t="s">
        <v>23</v>
      </c>
      <c r="C9" t="s">
        <v>78</v>
      </c>
      <c r="E9">
        <v>0</v>
      </c>
      <c r="F9">
        <v>4.492</v>
      </c>
      <c r="G9">
        <v>4.4169999999999998</v>
      </c>
      <c r="H9">
        <v>4.6550000000000002</v>
      </c>
      <c r="I9">
        <v>17.986999999999998</v>
      </c>
      <c r="J9">
        <v>18.707000000000001</v>
      </c>
      <c r="K9">
        <v>5833.2209999999995</v>
      </c>
      <c r="L9">
        <v>920.5</v>
      </c>
      <c r="M9">
        <v>5833.2209999999995</v>
      </c>
      <c r="N9" t="s">
        <v>25</v>
      </c>
      <c r="O9" t="s">
        <v>25</v>
      </c>
      <c r="P9" t="s">
        <v>26</v>
      </c>
      <c r="Q9" t="s">
        <v>6</v>
      </c>
      <c r="R9">
        <v>5.7270000000000003</v>
      </c>
      <c r="S9">
        <v>5.6929999999999996</v>
      </c>
      <c r="T9">
        <v>5.875</v>
      </c>
      <c r="U9">
        <v>16.512</v>
      </c>
      <c r="V9">
        <v>18.096</v>
      </c>
      <c r="W9">
        <v>603.21500000000003</v>
      </c>
      <c r="X9">
        <v>95.2</v>
      </c>
      <c r="Y9">
        <v>603.21500000000003</v>
      </c>
      <c r="Z9">
        <v>89.759</v>
      </c>
      <c r="AA9">
        <v>95.1</v>
      </c>
      <c r="AB9" t="s">
        <v>27</v>
      </c>
      <c r="AC9" t="s">
        <v>7</v>
      </c>
      <c r="AP9">
        <v>8.8369999999999997</v>
      </c>
      <c r="AQ9">
        <v>8.8079999999999998</v>
      </c>
      <c r="AR9">
        <v>8.923</v>
      </c>
      <c r="AS9">
        <v>15.968</v>
      </c>
      <c r="AT9">
        <v>16.59</v>
      </c>
      <c r="AU9">
        <v>30.498999999999999</v>
      </c>
      <c r="AV9">
        <v>4.8</v>
      </c>
      <c r="AW9">
        <v>30.498999999999999</v>
      </c>
      <c r="AX9">
        <v>4.6589999999999998</v>
      </c>
      <c r="AY9">
        <v>4.9000000000000004</v>
      </c>
      <c r="AZ9" t="s">
        <v>27</v>
      </c>
      <c r="BA9" t="s">
        <v>9</v>
      </c>
    </row>
    <row r="10" spans="1:53" x14ac:dyDescent="0.2">
      <c r="A10" t="s">
        <v>85</v>
      </c>
      <c r="B10" t="s">
        <v>23</v>
      </c>
      <c r="C10" t="s">
        <v>78</v>
      </c>
      <c r="E10">
        <v>0</v>
      </c>
      <c r="F10">
        <v>4.49</v>
      </c>
      <c r="G10">
        <v>4.4180000000000001</v>
      </c>
      <c r="H10">
        <v>4.657</v>
      </c>
      <c r="I10">
        <v>18.064</v>
      </c>
      <c r="J10">
        <v>18.733000000000001</v>
      </c>
      <c r="K10">
        <v>6020.3590000000004</v>
      </c>
      <c r="L10">
        <v>914.2</v>
      </c>
      <c r="M10">
        <v>6020.3590000000004</v>
      </c>
      <c r="N10" t="s">
        <v>25</v>
      </c>
      <c r="O10" t="s">
        <v>25</v>
      </c>
      <c r="P10" t="s">
        <v>26</v>
      </c>
      <c r="Q10" t="s">
        <v>6</v>
      </c>
      <c r="R10">
        <v>5.7270000000000003</v>
      </c>
      <c r="S10">
        <v>5.6929999999999996</v>
      </c>
      <c r="T10">
        <v>5.8769999999999998</v>
      </c>
      <c r="U10">
        <v>16.565000000000001</v>
      </c>
      <c r="V10">
        <v>18.14</v>
      </c>
      <c r="W10">
        <v>631.24</v>
      </c>
      <c r="X10">
        <v>95.9</v>
      </c>
      <c r="Y10">
        <v>631.24</v>
      </c>
      <c r="Z10">
        <v>91.01</v>
      </c>
      <c r="AA10">
        <v>95.7</v>
      </c>
      <c r="AB10" t="s">
        <v>27</v>
      </c>
      <c r="AC10" t="s">
        <v>7</v>
      </c>
      <c r="AP10">
        <v>8.8379999999999992</v>
      </c>
      <c r="AQ10">
        <v>8.81</v>
      </c>
      <c r="AR10">
        <v>8.9220000000000006</v>
      </c>
      <c r="AS10">
        <v>15.988</v>
      </c>
      <c r="AT10">
        <v>16.568000000000001</v>
      </c>
      <c r="AU10">
        <v>27.311</v>
      </c>
      <c r="AV10">
        <v>4.0999999999999996</v>
      </c>
      <c r="AW10">
        <v>27.311</v>
      </c>
      <c r="AX10">
        <v>4.0419999999999998</v>
      </c>
      <c r="AY10">
        <v>4.3</v>
      </c>
      <c r="AZ10" t="s">
        <v>27</v>
      </c>
      <c r="BA10" t="s">
        <v>9</v>
      </c>
    </row>
    <row r="11" spans="1:53" x14ac:dyDescent="0.2">
      <c r="A11" s="7" t="s">
        <v>86</v>
      </c>
      <c r="B11" t="s">
        <v>23</v>
      </c>
      <c r="C11" t="s">
        <v>78</v>
      </c>
      <c r="E11">
        <v>0</v>
      </c>
      <c r="F11">
        <v>4.492</v>
      </c>
      <c r="G11">
        <v>4.4720000000000004</v>
      </c>
      <c r="H11">
        <v>4.6550000000000002</v>
      </c>
      <c r="I11">
        <v>18.151</v>
      </c>
      <c r="J11">
        <v>18.673999999999999</v>
      </c>
      <c r="K11">
        <v>5922.7629999999999</v>
      </c>
      <c r="L11">
        <v>925.4</v>
      </c>
      <c r="M11">
        <v>5922.7629999999999</v>
      </c>
      <c r="N11" t="s">
        <v>25</v>
      </c>
      <c r="O11" t="s">
        <v>25</v>
      </c>
      <c r="P11" t="s">
        <v>26</v>
      </c>
      <c r="Q11" t="s">
        <v>6</v>
      </c>
      <c r="R11">
        <v>5.7270000000000003</v>
      </c>
      <c r="S11">
        <v>5.6920000000000002</v>
      </c>
      <c r="T11">
        <v>5.875</v>
      </c>
      <c r="U11">
        <v>16.506</v>
      </c>
      <c r="V11">
        <v>18.161000000000001</v>
      </c>
      <c r="W11">
        <v>640.01400000000001</v>
      </c>
      <c r="X11">
        <v>100</v>
      </c>
      <c r="Y11">
        <v>640.01400000000001</v>
      </c>
      <c r="Z11">
        <v>93.795000000000002</v>
      </c>
      <c r="AA11">
        <v>100</v>
      </c>
      <c r="AB11" t="s">
        <v>27</v>
      </c>
      <c r="AC11" t="s">
        <v>7</v>
      </c>
    </row>
    <row r="14" spans="1:53" x14ac:dyDescent="0.2">
      <c r="G14" s="5" t="s">
        <v>7</v>
      </c>
      <c r="H14" s="5"/>
      <c r="I14" s="5" t="s">
        <v>8</v>
      </c>
      <c r="J14" s="5"/>
      <c r="K14" s="5" t="s">
        <v>9</v>
      </c>
      <c r="L14" s="5"/>
    </row>
    <row r="15" spans="1:53" x14ac:dyDescent="0.2">
      <c r="F15" t="s">
        <v>4</v>
      </c>
      <c r="G15" t="s">
        <v>18</v>
      </c>
      <c r="H15" t="s">
        <v>19</v>
      </c>
      <c r="I15" t="s">
        <v>18</v>
      </c>
      <c r="J15" t="s">
        <v>19</v>
      </c>
      <c r="K15" t="s">
        <v>18</v>
      </c>
      <c r="L15" t="s">
        <v>19</v>
      </c>
      <c r="M15" t="s">
        <v>1</v>
      </c>
    </row>
    <row r="16" spans="1:53" x14ac:dyDescent="0.2">
      <c r="F16" t="s">
        <v>39</v>
      </c>
      <c r="G16">
        <f t="shared" ref="G16:H24" si="0">Z3</f>
        <v>78.905000000000001</v>
      </c>
      <c r="H16">
        <f t="shared" si="0"/>
        <v>87.7</v>
      </c>
      <c r="I16">
        <f t="shared" ref="I16:J24" si="1">AL3</f>
        <v>0</v>
      </c>
      <c r="J16">
        <f t="shared" si="1"/>
        <v>0</v>
      </c>
      <c r="K16">
        <f t="shared" ref="K16:L24" si="2">AX3</f>
        <v>11.066000000000001</v>
      </c>
      <c r="L16">
        <f t="shared" si="2"/>
        <v>12.3</v>
      </c>
      <c r="M16">
        <f>K16+I16+G16</f>
        <v>89.971000000000004</v>
      </c>
    </row>
    <row r="17" spans="6:13" x14ac:dyDescent="0.2">
      <c r="F17" t="s">
        <v>39</v>
      </c>
      <c r="G17">
        <f t="shared" si="0"/>
        <v>79.784999999999997</v>
      </c>
      <c r="H17">
        <f t="shared" si="0"/>
        <v>87.9</v>
      </c>
      <c r="I17">
        <f t="shared" si="1"/>
        <v>0</v>
      </c>
      <c r="J17">
        <f t="shared" si="1"/>
        <v>0</v>
      </c>
      <c r="K17">
        <f t="shared" si="2"/>
        <v>11.029</v>
      </c>
      <c r="L17">
        <f t="shared" si="2"/>
        <v>12.1</v>
      </c>
      <c r="M17">
        <f t="shared" ref="M17:M24" si="3">K17+I17+G17</f>
        <v>90.813999999999993</v>
      </c>
    </row>
    <row r="18" spans="6:13" x14ac:dyDescent="0.2">
      <c r="F18" t="s">
        <v>40</v>
      </c>
      <c r="G18">
        <f t="shared" si="0"/>
        <v>83.638000000000005</v>
      </c>
      <c r="H18">
        <f t="shared" si="0"/>
        <v>89.9</v>
      </c>
      <c r="I18">
        <f t="shared" si="1"/>
        <v>0</v>
      </c>
      <c r="J18">
        <f t="shared" si="1"/>
        <v>0</v>
      </c>
      <c r="K18">
        <f t="shared" si="2"/>
        <v>9.4390000000000001</v>
      </c>
      <c r="L18">
        <f t="shared" si="2"/>
        <v>10.1</v>
      </c>
      <c r="M18">
        <f t="shared" si="3"/>
        <v>93.076999999999998</v>
      </c>
    </row>
    <row r="19" spans="6:13" x14ac:dyDescent="0.2">
      <c r="F19" t="s">
        <v>40</v>
      </c>
      <c r="G19">
        <f t="shared" si="0"/>
        <v>83.421000000000006</v>
      </c>
      <c r="H19">
        <f t="shared" si="0"/>
        <v>90.1</v>
      </c>
      <c r="I19">
        <f t="shared" si="1"/>
        <v>0</v>
      </c>
      <c r="J19">
        <f t="shared" si="1"/>
        <v>0</v>
      </c>
      <c r="K19">
        <f t="shared" si="2"/>
        <v>9.1669999999999998</v>
      </c>
      <c r="L19">
        <f t="shared" si="2"/>
        <v>9.9</v>
      </c>
      <c r="M19">
        <f t="shared" si="3"/>
        <v>92.588000000000008</v>
      </c>
    </row>
    <row r="20" spans="6:13" x14ac:dyDescent="0.2">
      <c r="F20" t="s">
        <v>41</v>
      </c>
      <c r="G20">
        <f t="shared" si="0"/>
        <v>80.555000000000007</v>
      </c>
      <c r="H20">
        <f t="shared" si="0"/>
        <v>87.6</v>
      </c>
      <c r="I20">
        <f t="shared" si="1"/>
        <v>0</v>
      </c>
      <c r="J20">
        <f t="shared" si="1"/>
        <v>0</v>
      </c>
      <c r="K20">
        <f t="shared" si="2"/>
        <v>11.413</v>
      </c>
      <c r="L20">
        <f t="shared" si="2"/>
        <v>12.4</v>
      </c>
      <c r="M20">
        <f t="shared" si="3"/>
        <v>91.968000000000004</v>
      </c>
    </row>
    <row r="21" spans="6:13" x14ac:dyDescent="0.2">
      <c r="F21" t="s">
        <v>41</v>
      </c>
      <c r="G21">
        <f t="shared" si="0"/>
        <v>82.54</v>
      </c>
      <c r="H21">
        <f t="shared" si="0"/>
        <v>88.4</v>
      </c>
      <c r="I21">
        <f t="shared" si="1"/>
        <v>0</v>
      </c>
      <c r="J21">
        <f t="shared" si="1"/>
        <v>0</v>
      </c>
      <c r="K21">
        <f t="shared" si="2"/>
        <v>10.836</v>
      </c>
      <c r="L21">
        <f t="shared" si="2"/>
        <v>11.6</v>
      </c>
      <c r="M21">
        <f t="shared" si="3"/>
        <v>93.376000000000005</v>
      </c>
    </row>
    <row r="22" spans="6:13" x14ac:dyDescent="0.2">
      <c r="F22" t="s">
        <v>42</v>
      </c>
      <c r="G22">
        <f t="shared" si="0"/>
        <v>89.759</v>
      </c>
      <c r="H22">
        <f t="shared" si="0"/>
        <v>95.1</v>
      </c>
      <c r="I22">
        <f t="shared" si="1"/>
        <v>0</v>
      </c>
      <c r="J22">
        <f t="shared" si="1"/>
        <v>0</v>
      </c>
      <c r="K22">
        <f t="shared" si="2"/>
        <v>4.6589999999999998</v>
      </c>
      <c r="L22">
        <f t="shared" si="2"/>
        <v>4.9000000000000004</v>
      </c>
      <c r="M22">
        <f t="shared" si="3"/>
        <v>94.418000000000006</v>
      </c>
    </row>
    <row r="23" spans="6:13" x14ac:dyDescent="0.2">
      <c r="F23" t="s">
        <v>42</v>
      </c>
      <c r="G23">
        <f t="shared" si="0"/>
        <v>91.01</v>
      </c>
      <c r="H23">
        <f t="shared" si="0"/>
        <v>95.7</v>
      </c>
      <c r="I23">
        <f t="shared" si="1"/>
        <v>0</v>
      </c>
      <c r="J23">
        <f t="shared" si="1"/>
        <v>0</v>
      </c>
      <c r="K23">
        <f t="shared" si="2"/>
        <v>4.0419999999999998</v>
      </c>
      <c r="L23">
        <f t="shared" si="2"/>
        <v>4.3</v>
      </c>
      <c r="M23">
        <f t="shared" si="3"/>
        <v>95.052000000000007</v>
      </c>
    </row>
    <row r="24" spans="6:13" x14ac:dyDescent="0.2">
      <c r="F24" t="s">
        <v>2</v>
      </c>
      <c r="G24">
        <f t="shared" si="0"/>
        <v>93.795000000000002</v>
      </c>
      <c r="H24">
        <f t="shared" si="0"/>
        <v>100</v>
      </c>
      <c r="I24">
        <f t="shared" si="1"/>
        <v>0</v>
      </c>
      <c r="J24">
        <f t="shared" si="1"/>
        <v>0</v>
      </c>
      <c r="K24">
        <f t="shared" si="2"/>
        <v>0</v>
      </c>
      <c r="L24">
        <f t="shared" si="2"/>
        <v>0</v>
      </c>
      <c r="M24">
        <f t="shared" si="3"/>
        <v>93.795000000000002</v>
      </c>
    </row>
    <row r="28" spans="6:13" x14ac:dyDescent="0.2">
      <c r="F28" t="s">
        <v>4</v>
      </c>
      <c r="G28" t="s">
        <v>94</v>
      </c>
      <c r="H28" t="s">
        <v>44</v>
      </c>
    </row>
    <row r="29" spans="6:13" x14ac:dyDescent="0.2">
      <c r="F29" t="s">
        <v>39</v>
      </c>
      <c r="G29" s="2">
        <f t="shared" ref="G29:G37" si="4">(K16+I16)*100/(G16+I16+K16)</f>
        <v>12.29951873381423</v>
      </c>
      <c r="H29" s="2">
        <f t="shared" ref="H29:H37" si="5">(K16-I16)*100/(I16+K16)</f>
        <v>100</v>
      </c>
    </row>
    <row r="30" spans="6:13" x14ac:dyDescent="0.2">
      <c r="F30" t="s">
        <v>39</v>
      </c>
      <c r="G30" s="2">
        <f t="shared" si="4"/>
        <v>12.144603255004737</v>
      </c>
      <c r="H30" s="2">
        <f t="shared" si="5"/>
        <v>100.00000000000001</v>
      </c>
    </row>
    <row r="31" spans="6:13" x14ac:dyDescent="0.2">
      <c r="F31" t="s">
        <v>40</v>
      </c>
      <c r="G31" s="2">
        <f t="shared" si="4"/>
        <v>10.141065999119009</v>
      </c>
      <c r="H31" s="2">
        <f t="shared" si="5"/>
        <v>100</v>
      </c>
    </row>
    <row r="32" spans="6:13" x14ac:dyDescent="0.2">
      <c r="F32" t="s">
        <v>40</v>
      </c>
      <c r="G32" s="2">
        <f t="shared" si="4"/>
        <v>9.900851082213677</v>
      </c>
      <c r="H32" s="2">
        <f t="shared" si="5"/>
        <v>100</v>
      </c>
    </row>
    <row r="33" spans="6:12" x14ac:dyDescent="0.2">
      <c r="F33" t="s">
        <v>41</v>
      </c>
      <c r="G33" s="2">
        <f t="shared" si="4"/>
        <v>12.409751217814891</v>
      </c>
      <c r="H33" s="2">
        <f t="shared" si="5"/>
        <v>100</v>
      </c>
    </row>
    <row r="34" spans="6:12" x14ac:dyDescent="0.2">
      <c r="F34" t="s">
        <v>41</v>
      </c>
      <c r="G34" s="2">
        <f t="shared" si="4"/>
        <v>11.604694996572997</v>
      </c>
      <c r="H34" s="2">
        <f t="shared" si="5"/>
        <v>100.00000000000001</v>
      </c>
    </row>
    <row r="35" spans="6:12" x14ac:dyDescent="0.2">
      <c r="F35" t="s">
        <v>42</v>
      </c>
      <c r="G35" s="2">
        <f t="shared" si="4"/>
        <v>4.9344404668601323</v>
      </c>
      <c r="H35" s="2">
        <f t="shared" si="5"/>
        <v>100</v>
      </c>
    </row>
    <row r="36" spans="6:12" x14ac:dyDescent="0.2">
      <c r="F36" t="s">
        <v>42</v>
      </c>
      <c r="G36" s="2">
        <f t="shared" si="4"/>
        <v>4.2524092075916338</v>
      </c>
      <c r="H36" s="2">
        <f t="shared" si="5"/>
        <v>100</v>
      </c>
    </row>
    <row r="37" spans="6:12" x14ac:dyDescent="0.2">
      <c r="G37" s="2"/>
      <c r="H37" s="2"/>
    </row>
    <row r="38" spans="6:12" x14ac:dyDescent="0.2">
      <c r="G38" s="2"/>
      <c r="H38" s="2"/>
    </row>
    <row r="39" spans="6:12" x14ac:dyDescent="0.2">
      <c r="G39" s="2"/>
      <c r="H39" s="2"/>
    </row>
    <row r="40" spans="6:12" x14ac:dyDescent="0.2">
      <c r="G40" s="2"/>
      <c r="H40" s="2"/>
    </row>
    <row r="41" spans="6:12" x14ac:dyDescent="0.2">
      <c r="F41" t="s">
        <v>4</v>
      </c>
      <c r="G41" s="2" t="s">
        <v>94</v>
      </c>
      <c r="H41" s="2" t="s">
        <v>45</v>
      </c>
      <c r="L41" s="2"/>
    </row>
    <row r="42" spans="6:12" x14ac:dyDescent="0.2">
      <c r="F42" t="s">
        <v>46</v>
      </c>
      <c r="G42" s="2">
        <f>AVERAGE(G29:G30)</f>
        <v>12.222060994409484</v>
      </c>
      <c r="H42">
        <f>_xlfn.STDEV.S(G29:G30)</f>
        <v>0.10954178557695299</v>
      </c>
      <c r="L42" s="2"/>
    </row>
    <row r="43" spans="6:12" x14ac:dyDescent="0.2">
      <c r="F43" t="s">
        <v>40</v>
      </c>
      <c r="G43" s="2">
        <f>AVERAGE(G31:G32)</f>
        <v>10.020958540666342</v>
      </c>
      <c r="H43">
        <f>_xlfn.STDEV.S(G31:G32)</f>
        <v>0.16985759668592332</v>
      </c>
      <c r="L43" s="2"/>
    </row>
    <row r="44" spans="6:12" x14ac:dyDescent="0.2">
      <c r="F44" t="s">
        <v>41</v>
      </c>
      <c r="G44" s="2">
        <f>AVERAGE(G33:G34)</f>
        <v>12.007223107193944</v>
      </c>
      <c r="H44">
        <f>_xlfn.STDEV.S(G33:G34)</f>
        <v>0.56926071327656114</v>
      </c>
      <c r="L44" s="2"/>
    </row>
    <row r="45" spans="6:12" x14ac:dyDescent="0.2">
      <c r="F45" t="s">
        <v>42</v>
      </c>
      <c r="G45" s="2">
        <f>AVERAGE(G35:G36)</f>
        <v>4.593424837225883</v>
      </c>
      <c r="H45">
        <f>_xlfn.STDEV.S(G35:G36)</f>
        <v>0.48226892840995567</v>
      </c>
    </row>
  </sheetData>
  <mergeCells count="3">
    <mergeCell ref="G14:H14"/>
    <mergeCell ref="I14:J14"/>
    <mergeCell ref="K14:L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95FB0-692B-914E-BD8C-BC8B76DB6EB8}">
  <sheetPr codeName="Sheet6"/>
  <dimension ref="C2:Z24"/>
  <sheetViews>
    <sheetView zoomScale="83" zoomScaleNormal="100" workbookViewId="0">
      <selection activeCell="G31" sqref="G31"/>
    </sheetView>
  </sheetViews>
  <sheetFormatPr baseColWidth="10" defaultRowHeight="15" x14ac:dyDescent="0.2"/>
  <sheetData>
    <row r="2" spans="3:26" x14ac:dyDescent="0.2">
      <c r="C2" t="s">
        <v>87</v>
      </c>
      <c r="D2" t="s">
        <v>4</v>
      </c>
      <c r="E2" t="s">
        <v>94</v>
      </c>
      <c r="F2" t="s">
        <v>45</v>
      </c>
      <c r="H2" t="s">
        <v>88</v>
      </c>
      <c r="I2" t="s">
        <v>4</v>
      </c>
      <c r="J2" t="s">
        <v>94</v>
      </c>
      <c r="K2" t="s">
        <v>45</v>
      </c>
      <c r="M2" t="s">
        <v>89</v>
      </c>
      <c r="N2" t="s">
        <v>4</v>
      </c>
      <c r="O2" t="s">
        <v>94</v>
      </c>
      <c r="P2" t="s">
        <v>45</v>
      </c>
      <c r="R2" t="s">
        <v>90</v>
      </c>
      <c r="S2" t="s">
        <v>4</v>
      </c>
      <c r="T2" t="s">
        <v>94</v>
      </c>
      <c r="U2" t="s">
        <v>45</v>
      </c>
      <c r="W2" t="s">
        <v>91</v>
      </c>
      <c r="X2" t="s">
        <v>4</v>
      </c>
      <c r="Y2" t="s">
        <v>94</v>
      </c>
      <c r="Z2" t="s">
        <v>45</v>
      </c>
    </row>
    <row r="3" spans="3:26" x14ac:dyDescent="0.2">
      <c r="D3" t="s">
        <v>46</v>
      </c>
      <c r="E3">
        <v>57.975882710198078</v>
      </c>
      <c r="F3">
        <v>3.2010622102301944</v>
      </c>
      <c r="I3" t="s">
        <v>46</v>
      </c>
      <c r="J3">
        <v>39.824736569863305</v>
      </c>
      <c r="K3">
        <v>4.9695053018438662</v>
      </c>
      <c r="N3" t="s">
        <v>46</v>
      </c>
      <c r="O3">
        <v>28.162213534148755</v>
      </c>
      <c r="P3">
        <v>4.7423372310331082</v>
      </c>
      <c r="S3" t="s">
        <v>46</v>
      </c>
      <c r="T3">
        <v>17.181143586818163</v>
      </c>
      <c r="U3">
        <v>1.513991862387262E-3</v>
      </c>
      <c r="X3" t="s">
        <v>46</v>
      </c>
      <c r="Y3">
        <v>12.222060994409484</v>
      </c>
      <c r="Z3">
        <v>0.10954178557695299</v>
      </c>
    </row>
    <row r="4" spans="3:26" x14ac:dyDescent="0.2">
      <c r="D4" t="s">
        <v>40</v>
      </c>
      <c r="E4">
        <v>49.830294348188858</v>
      </c>
      <c r="F4">
        <v>1.1816961394115304</v>
      </c>
      <c r="I4" t="s">
        <v>40</v>
      </c>
      <c r="J4">
        <v>33.674263713947326</v>
      </c>
      <c r="K4">
        <v>0.89732416657657343</v>
      </c>
      <c r="N4" t="s">
        <v>40</v>
      </c>
      <c r="O4">
        <v>20.36419274367201</v>
      </c>
      <c r="P4">
        <v>0.97295055801302299</v>
      </c>
      <c r="S4" t="s">
        <v>40</v>
      </c>
      <c r="T4">
        <v>14.321555918476315</v>
      </c>
      <c r="U4">
        <v>6.0331797631294082E-3</v>
      </c>
      <c r="X4" t="s">
        <v>40</v>
      </c>
      <c r="Y4">
        <v>10.020958540666342</v>
      </c>
      <c r="Z4">
        <v>0.16985759668592332</v>
      </c>
    </row>
    <row r="5" spans="3:26" x14ac:dyDescent="0.2">
      <c r="D5" t="s">
        <v>41</v>
      </c>
      <c r="E5">
        <v>58.281101618790728</v>
      </c>
      <c r="F5">
        <v>1.5886458782942627</v>
      </c>
      <c r="I5" t="s">
        <v>41</v>
      </c>
      <c r="J5">
        <v>44.007019546964244</v>
      </c>
      <c r="K5">
        <v>1.4754882168333567</v>
      </c>
      <c r="N5" t="s">
        <v>41</v>
      </c>
      <c r="O5">
        <v>24.944918726929629</v>
      </c>
      <c r="P5">
        <v>0.65199566709599377</v>
      </c>
      <c r="S5" t="s">
        <v>41</v>
      </c>
      <c r="T5">
        <v>17.181419125565341</v>
      </c>
      <c r="U5">
        <v>0.76235162014120472</v>
      </c>
      <c r="X5" t="s">
        <v>41</v>
      </c>
      <c r="Y5">
        <v>12.007223107193944</v>
      </c>
      <c r="Z5">
        <v>0.56926071327656114</v>
      </c>
    </row>
    <row r="6" spans="3:26" x14ac:dyDescent="0.2">
      <c r="D6" t="s">
        <v>42</v>
      </c>
      <c r="E6">
        <v>26.231988204514941</v>
      </c>
      <c r="F6">
        <v>1.3973405903213663</v>
      </c>
      <c r="I6" t="s">
        <v>42</v>
      </c>
      <c r="J6">
        <v>20.614548193193226</v>
      </c>
      <c r="K6">
        <v>3.2016642470544894</v>
      </c>
      <c r="N6" t="s">
        <v>42</v>
      </c>
      <c r="O6">
        <v>10.31978727220139</v>
      </c>
      <c r="P6">
        <v>0.67344119112228717</v>
      </c>
      <c r="S6" t="s">
        <v>42</v>
      </c>
      <c r="T6">
        <v>7.1647455270670939</v>
      </c>
      <c r="U6">
        <v>0.57842261524871952</v>
      </c>
      <c r="X6" t="s">
        <v>42</v>
      </c>
      <c r="Y6">
        <v>4.593424837225883</v>
      </c>
      <c r="Z6">
        <v>0.48226892840995567</v>
      </c>
    </row>
    <row r="10" spans="3:26" x14ac:dyDescent="0.2">
      <c r="E10" s="8" t="s">
        <v>94</v>
      </c>
      <c r="F10" s="8"/>
      <c r="G10" s="8"/>
      <c r="H10" s="8"/>
      <c r="I10" t="s">
        <v>45</v>
      </c>
    </row>
    <row r="11" spans="3:26" x14ac:dyDescent="0.2">
      <c r="E11" t="s">
        <v>46</v>
      </c>
      <c r="F11" t="s">
        <v>40</v>
      </c>
      <c r="G11" t="s">
        <v>41</v>
      </c>
      <c r="H11" t="s">
        <v>92</v>
      </c>
      <c r="I11" t="s">
        <v>46</v>
      </c>
      <c r="J11" t="s">
        <v>40</v>
      </c>
      <c r="K11" t="s">
        <v>41</v>
      </c>
      <c r="L11" t="s">
        <v>92</v>
      </c>
    </row>
    <row r="12" spans="3:26" x14ac:dyDescent="0.2">
      <c r="D12">
        <v>1</v>
      </c>
      <c r="E12">
        <f>E3</f>
        <v>57.975882710198078</v>
      </c>
      <c r="F12">
        <f>E4</f>
        <v>49.830294348188858</v>
      </c>
      <c r="G12">
        <f>E5</f>
        <v>58.281101618790728</v>
      </c>
      <c r="H12">
        <f>E6</f>
        <v>26.231988204514941</v>
      </c>
      <c r="I12">
        <f>F3</f>
        <v>3.2010622102301944</v>
      </c>
      <c r="J12">
        <f>F4</f>
        <v>1.1816961394115304</v>
      </c>
      <c r="K12">
        <f>F5</f>
        <v>1.5886458782942627</v>
      </c>
      <c r="L12">
        <f>F6</f>
        <v>1.3973405903213663</v>
      </c>
    </row>
    <row r="13" spans="3:26" x14ac:dyDescent="0.2">
      <c r="D13">
        <v>2</v>
      </c>
      <c r="E13">
        <f>J3</f>
        <v>39.824736569863305</v>
      </c>
      <c r="F13">
        <f>J4</f>
        <v>33.674263713947326</v>
      </c>
      <c r="G13">
        <f>J5</f>
        <v>44.007019546964244</v>
      </c>
      <c r="H13">
        <f>J6</f>
        <v>20.614548193193226</v>
      </c>
      <c r="I13">
        <f>K3</f>
        <v>4.9695053018438662</v>
      </c>
      <c r="J13">
        <f>K4</f>
        <v>0.89732416657657343</v>
      </c>
      <c r="K13">
        <f>K5</f>
        <v>1.4754882168333567</v>
      </c>
      <c r="L13">
        <f>K6</f>
        <v>3.2016642470544894</v>
      </c>
    </row>
    <row r="14" spans="3:26" x14ac:dyDescent="0.2">
      <c r="D14">
        <v>3</v>
      </c>
      <c r="E14">
        <f>O3</f>
        <v>28.162213534148755</v>
      </c>
      <c r="F14">
        <f>O4</f>
        <v>20.36419274367201</v>
      </c>
      <c r="G14">
        <f>O5</f>
        <v>24.944918726929629</v>
      </c>
      <c r="H14">
        <f>O6</f>
        <v>10.31978727220139</v>
      </c>
      <c r="I14">
        <f>P3</f>
        <v>4.7423372310331082</v>
      </c>
      <c r="J14">
        <f>P4</f>
        <v>0.97295055801302299</v>
      </c>
      <c r="K14">
        <f>P5</f>
        <v>0.65199566709599377</v>
      </c>
      <c r="L14">
        <f>P6</f>
        <v>0.67344119112228717</v>
      </c>
    </row>
    <row r="15" spans="3:26" x14ac:dyDescent="0.2">
      <c r="D15">
        <v>4</v>
      </c>
      <c r="E15">
        <f>T3</f>
        <v>17.181143586818163</v>
      </c>
      <c r="F15">
        <f>T4</f>
        <v>14.321555918476315</v>
      </c>
      <c r="G15">
        <f>T5</f>
        <v>17.181419125565341</v>
      </c>
      <c r="H15">
        <f>T6</f>
        <v>7.1647455270670939</v>
      </c>
      <c r="I15">
        <f>U3</f>
        <v>1.513991862387262E-3</v>
      </c>
      <c r="J15">
        <f>U4</f>
        <v>6.0331797631294082E-3</v>
      </c>
      <c r="K15">
        <f>U5</f>
        <v>0.76235162014120472</v>
      </c>
      <c r="L15">
        <f>U6</f>
        <v>0.57842261524871952</v>
      </c>
    </row>
    <row r="16" spans="3:26" x14ac:dyDescent="0.2">
      <c r="D16">
        <v>5</v>
      </c>
      <c r="E16">
        <f>Y3</f>
        <v>12.222060994409484</v>
      </c>
      <c r="F16">
        <f>Y4</f>
        <v>10.020958540666342</v>
      </c>
      <c r="G16">
        <f>Y5</f>
        <v>12.007223107193944</v>
      </c>
      <c r="H16">
        <f>Y6</f>
        <v>4.593424837225883</v>
      </c>
      <c r="I16">
        <f>Z3</f>
        <v>0.10954178557695299</v>
      </c>
      <c r="J16">
        <f>Z4</f>
        <v>0.16985759668592332</v>
      </c>
      <c r="K16">
        <f>Z5</f>
        <v>0.56926071327656114</v>
      </c>
      <c r="L16">
        <f>Z6</f>
        <v>0.48226892840995567</v>
      </c>
    </row>
    <row r="19" spans="4:8" x14ac:dyDescent="0.2">
      <c r="D19" t="s">
        <v>93</v>
      </c>
      <c r="E19" t="s">
        <v>46</v>
      </c>
      <c r="F19" t="s">
        <v>40</v>
      </c>
      <c r="G19" t="s">
        <v>41</v>
      </c>
      <c r="H19" t="s">
        <v>92</v>
      </c>
    </row>
    <row r="20" spans="4:8" x14ac:dyDescent="0.2">
      <c r="D20">
        <v>1</v>
      </c>
      <c r="E20">
        <f>(E12/E$12)*100</f>
        <v>100</v>
      </c>
      <c r="F20">
        <f t="shared" ref="F20:H20" si="0">(F12/F$12)*100</f>
        <v>100</v>
      </c>
      <c r="G20">
        <f t="shared" si="0"/>
        <v>100</v>
      </c>
      <c r="H20">
        <f t="shared" si="0"/>
        <v>100</v>
      </c>
    </row>
    <row r="21" spans="4:8" x14ac:dyDescent="0.2">
      <c r="D21">
        <v>2</v>
      </c>
      <c r="E21">
        <f t="shared" ref="E21:H24" si="1">(E13/E$12)*100</f>
        <v>68.69190206026488</v>
      </c>
      <c r="F21">
        <f t="shared" si="1"/>
        <v>67.577894440375218</v>
      </c>
      <c r="G21">
        <f t="shared" si="1"/>
        <v>75.508215055385463</v>
      </c>
      <c r="H21">
        <f t="shared" si="1"/>
        <v>78.585534700892907</v>
      </c>
    </row>
    <row r="22" spans="4:8" x14ac:dyDescent="0.2">
      <c r="D22">
        <v>3</v>
      </c>
      <c r="E22">
        <f t="shared" si="1"/>
        <v>48.575739113662451</v>
      </c>
      <c r="F22">
        <f t="shared" si="1"/>
        <v>40.867093020517494</v>
      </c>
      <c r="G22">
        <f t="shared" si="1"/>
        <v>42.801041905644077</v>
      </c>
      <c r="H22">
        <f t="shared" si="1"/>
        <v>39.340469322204072</v>
      </c>
    </row>
    <row r="23" spans="4:8" x14ac:dyDescent="0.2">
      <c r="D23">
        <v>4</v>
      </c>
      <c r="E23">
        <f t="shared" si="1"/>
        <v>29.634984037588382</v>
      </c>
      <c r="F23">
        <f t="shared" si="1"/>
        <v>28.740660888744777</v>
      </c>
      <c r="G23">
        <f t="shared" si="1"/>
        <v>29.480258005325329</v>
      </c>
      <c r="H23">
        <f t="shared" si="1"/>
        <v>27.313009868744629</v>
      </c>
    </row>
    <row r="24" spans="4:8" x14ac:dyDescent="0.2">
      <c r="D24">
        <v>5</v>
      </c>
      <c r="E24">
        <f t="shared" si="1"/>
        <v>21.081284877547191</v>
      </c>
      <c r="F24">
        <f t="shared" si="1"/>
        <v>20.110173282631965</v>
      </c>
      <c r="G24">
        <f t="shared" si="1"/>
        <v>20.602258319912455</v>
      </c>
      <c r="H24">
        <f t="shared" si="1"/>
        <v>17.510776542798542</v>
      </c>
    </row>
  </sheetData>
  <mergeCells count="1">
    <mergeCell ref="E10:H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3DE47-D907-594E-BA39-C9D1512ED60C}">
  <sheetPr codeName="Sheet7"/>
  <dimension ref="A1:BB135"/>
  <sheetViews>
    <sheetView zoomScale="50" zoomScaleNormal="80" workbookViewId="0">
      <selection activeCell="N130" sqref="N130"/>
    </sheetView>
  </sheetViews>
  <sheetFormatPr baseColWidth="10" defaultColWidth="8.83203125" defaultRowHeight="15" x14ac:dyDescent="0.2"/>
  <cols>
    <col min="4" max="4" width="64.1640625" customWidth="1"/>
    <col min="13" max="13" width="20.83203125" bestFit="1" customWidth="1"/>
    <col min="14" max="14" width="31.83203125" bestFit="1" customWidth="1"/>
    <col min="15" max="15" width="26.33203125" bestFit="1" customWidth="1"/>
    <col min="16" max="16" width="26.5" bestFit="1" customWidth="1"/>
    <col min="17" max="17" width="14.5" bestFit="1" customWidth="1"/>
    <col min="26" max="26" width="17" customWidth="1"/>
  </cols>
  <sheetData>
    <row r="1" spans="1:54" x14ac:dyDescent="0.2">
      <c r="C1" t="s">
        <v>3</v>
      </c>
      <c r="D1" t="s">
        <v>4</v>
      </c>
      <c r="E1" t="s">
        <v>5</v>
      </c>
      <c r="F1" s="8" t="s">
        <v>6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 t="s">
        <v>95</v>
      </c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10" t="s">
        <v>8</v>
      </c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1" t="s">
        <v>9</v>
      </c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</row>
    <row r="2" spans="1:54" x14ac:dyDescent="0.2"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10</v>
      </c>
      <c r="S2" t="s">
        <v>11</v>
      </c>
      <c r="T2" t="s">
        <v>12</v>
      </c>
      <c r="U2" t="s">
        <v>13</v>
      </c>
      <c r="V2" t="s">
        <v>14</v>
      </c>
      <c r="W2" t="s">
        <v>15</v>
      </c>
      <c r="X2" t="s">
        <v>16</v>
      </c>
      <c r="Y2" t="s">
        <v>17</v>
      </c>
      <c r="Z2" s="12" t="s">
        <v>18</v>
      </c>
      <c r="AA2" t="s">
        <v>19</v>
      </c>
      <c r="AB2" t="s">
        <v>20</v>
      </c>
      <c r="AC2" t="s">
        <v>21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s="13" t="s">
        <v>18</v>
      </c>
      <c r="AM2" t="s">
        <v>19</v>
      </c>
      <c r="AN2" t="s">
        <v>20</v>
      </c>
      <c r="AO2" t="s">
        <v>21</v>
      </c>
      <c r="AP2" t="s">
        <v>10</v>
      </c>
      <c r="AQ2" t="s">
        <v>11</v>
      </c>
      <c r="AR2" t="s">
        <v>12</v>
      </c>
      <c r="AS2" t="s">
        <v>13</v>
      </c>
      <c r="AT2" t="s">
        <v>14</v>
      </c>
      <c r="AU2" t="s">
        <v>15</v>
      </c>
      <c r="AV2" t="s">
        <v>16</v>
      </c>
      <c r="AW2" t="s">
        <v>17</v>
      </c>
      <c r="AX2" s="14" t="s">
        <v>18</v>
      </c>
      <c r="AY2" t="s">
        <v>19</v>
      </c>
      <c r="AZ2" t="s">
        <v>20</v>
      </c>
      <c r="BA2" t="s">
        <v>21</v>
      </c>
    </row>
    <row r="3" spans="1:54" x14ac:dyDescent="0.2">
      <c r="A3" t="s">
        <v>96</v>
      </c>
      <c r="B3" t="s">
        <v>23</v>
      </c>
      <c r="C3" t="s">
        <v>97</v>
      </c>
      <c r="E3">
        <v>0</v>
      </c>
      <c r="F3">
        <v>4.4870000000000001</v>
      </c>
      <c r="G3">
        <v>4.4630000000000001</v>
      </c>
      <c r="H3">
        <v>4.6319999999999997</v>
      </c>
      <c r="I3">
        <v>15.847</v>
      </c>
      <c r="J3">
        <v>16.774000000000001</v>
      </c>
      <c r="K3">
        <v>7130.9009999999998</v>
      </c>
      <c r="L3">
        <v>855.3</v>
      </c>
      <c r="M3">
        <v>7130.9009999999998</v>
      </c>
      <c r="N3" t="s">
        <v>25</v>
      </c>
      <c r="O3" t="s">
        <v>25</v>
      </c>
      <c r="P3" t="s">
        <v>26</v>
      </c>
      <c r="Q3" t="s">
        <v>6</v>
      </c>
      <c r="R3">
        <v>5.8819999999999997</v>
      </c>
      <c r="S3">
        <v>5.867</v>
      </c>
      <c r="T3">
        <v>6.0449999999999999</v>
      </c>
      <c r="U3">
        <v>16.032</v>
      </c>
      <c r="V3">
        <v>18.923999999999999</v>
      </c>
      <c r="W3">
        <v>833.69299999999998</v>
      </c>
      <c r="X3">
        <v>100</v>
      </c>
      <c r="Y3">
        <v>833.69299999999998</v>
      </c>
      <c r="Z3" s="12">
        <v>90.346000000000004</v>
      </c>
      <c r="AA3">
        <v>100</v>
      </c>
      <c r="AB3" t="s">
        <v>27</v>
      </c>
      <c r="AC3" t="s">
        <v>95</v>
      </c>
      <c r="AL3" s="13"/>
      <c r="AX3" s="14"/>
    </row>
    <row r="4" spans="1:54" x14ac:dyDescent="0.2">
      <c r="A4" t="s">
        <v>98</v>
      </c>
      <c r="B4" t="s">
        <v>23</v>
      </c>
      <c r="C4" t="s">
        <v>99</v>
      </c>
      <c r="E4">
        <v>0</v>
      </c>
      <c r="F4">
        <v>4.4880000000000004</v>
      </c>
      <c r="G4">
        <v>4.4669999999999996</v>
      </c>
      <c r="H4">
        <v>4.6319999999999997</v>
      </c>
      <c r="I4">
        <v>15.718999999999999</v>
      </c>
      <c r="J4">
        <v>16.582000000000001</v>
      </c>
      <c r="K4">
        <v>6820.1980000000003</v>
      </c>
      <c r="L4">
        <v>907.3</v>
      </c>
      <c r="M4">
        <v>6820.1980000000003</v>
      </c>
      <c r="N4" t="s">
        <v>25</v>
      </c>
      <c r="O4" t="s">
        <v>25</v>
      </c>
      <c r="P4" t="s">
        <v>26</v>
      </c>
      <c r="Q4" t="s">
        <v>6</v>
      </c>
      <c r="R4">
        <v>5.883</v>
      </c>
      <c r="S4">
        <v>5.8680000000000003</v>
      </c>
      <c r="T4">
        <v>6.06</v>
      </c>
      <c r="U4">
        <v>15.742000000000001</v>
      </c>
      <c r="V4">
        <v>18.303000000000001</v>
      </c>
      <c r="W4">
        <v>751.73699999999997</v>
      </c>
      <c r="X4">
        <v>100</v>
      </c>
      <c r="Y4">
        <v>751.73699999999997</v>
      </c>
      <c r="Z4" s="12">
        <v>85.176000000000002</v>
      </c>
      <c r="AA4">
        <v>100</v>
      </c>
      <c r="AB4" t="s">
        <v>27</v>
      </c>
      <c r="AC4" t="s">
        <v>95</v>
      </c>
      <c r="AL4" s="13"/>
      <c r="AX4" s="14"/>
    </row>
    <row r="5" spans="1:54" x14ac:dyDescent="0.2">
      <c r="A5" t="s">
        <v>100</v>
      </c>
      <c r="B5" t="s">
        <v>23</v>
      </c>
      <c r="C5" t="s">
        <v>99</v>
      </c>
      <c r="E5">
        <v>0</v>
      </c>
      <c r="F5">
        <v>4.4870000000000001</v>
      </c>
      <c r="G5">
        <v>4.4649999999999999</v>
      </c>
      <c r="H5">
        <v>4.633</v>
      </c>
      <c r="I5">
        <v>15.771000000000001</v>
      </c>
      <c r="J5">
        <v>16.646999999999998</v>
      </c>
      <c r="K5">
        <v>7050.2259999999997</v>
      </c>
      <c r="L5">
        <v>906.7</v>
      </c>
      <c r="M5">
        <v>7050.2259999999997</v>
      </c>
      <c r="N5" t="s">
        <v>25</v>
      </c>
      <c r="O5" t="s">
        <v>25</v>
      </c>
      <c r="P5" t="s">
        <v>26</v>
      </c>
      <c r="Q5" t="s">
        <v>6</v>
      </c>
      <c r="R5">
        <v>5.883</v>
      </c>
      <c r="S5">
        <v>5.867</v>
      </c>
      <c r="T5">
        <v>6.1379999999999999</v>
      </c>
      <c r="U5">
        <v>15.784000000000001</v>
      </c>
      <c r="V5">
        <v>17.41</v>
      </c>
      <c r="W5">
        <v>777.6</v>
      </c>
      <c r="X5">
        <v>100</v>
      </c>
      <c r="Y5">
        <v>777.6</v>
      </c>
      <c r="Z5" s="12">
        <v>85.230999999999995</v>
      </c>
      <c r="AA5">
        <v>100</v>
      </c>
      <c r="AB5" t="s">
        <v>27</v>
      </c>
      <c r="AC5" t="s">
        <v>95</v>
      </c>
      <c r="AL5" s="13"/>
      <c r="AX5" s="14"/>
    </row>
    <row r="6" spans="1:54" x14ac:dyDescent="0.2">
      <c r="A6" t="s">
        <v>101</v>
      </c>
      <c r="B6" t="s">
        <v>23</v>
      </c>
      <c r="C6" t="s">
        <v>99</v>
      </c>
      <c r="E6">
        <v>0</v>
      </c>
      <c r="F6">
        <v>4.4880000000000004</v>
      </c>
      <c r="G6">
        <v>4.4649999999999999</v>
      </c>
      <c r="H6">
        <v>4.6319999999999997</v>
      </c>
      <c r="I6">
        <v>15.792999999999999</v>
      </c>
      <c r="J6">
        <v>16.681000000000001</v>
      </c>
      <c r="K6">
        <v>6954.86</v>
      </c>
      <c r="L6">
        <v>912.7</v>
      </c>
      <c r="M6">
        <v>6954.86</v>
      </c>
      <c r="N6" t="s">
        <v>25</v>
      </c>
      <c r="O6" t="s">
        <v>25</v>
      </c>
      <c r="P6" t="s">
        <v>26</v>
      </c>
      <c r="Q6" t="s">
        <v>6</v>
      </c>
      <c r="R6">
        <v>5.883</v>
      </c>
      <c r="S6">
        <v>5.8680000000000003</v>
      </c>
      <c r="T6">
        <v>6.0469999999999997</v>
      </c>
      <c r="U6">
        <v>15.82</v>
      </c>
      <c r="V6">
        <v>18.669</v>
      </c>
      <c r="W6">
        <v>762.00699999999995</v>
      </c>
      <c r="X6">
        <v>100</v>
      </c>
      <c r="Y6">
        <v>762.00699999999995</v>
      </c>
      <c r="Z6" s="12">
        <v>84.667000000000002</v>
      </c>
      <c r="AA6">
        <v>100</v>
      </c>
      <c r="AB6" t="s">
        <v>27</v>
      </c>
      <c r="AC6" t="s">
        <v>95</v>
      </c>
      <c r="AL6" s="13"/>
      <c r="AX6" s="14"/>
    </row>
    <row r="7" spans="1:54" x14ac:dyDescent="0.2">
      <c r="A7" t="s">
        <v>102</v>
      </c>
      <c r="B7" t="s">
        <v>23</v>
      </c>
      <c r="C7" t="s">
        <v>99</v>
      </c>
      <c r="E7">
        <v>0</v>
      </c>
      <c r="F7">
        <v>4.4880000000000004</v>
      </c>
      <c r="G7">
        <v>4.4649999999999999</v>
      </c>
      <c r="H7">
        <v>4.6319999999999997</v>
      </c>
      <c r="I7">
        <v>15.827</v>
      </c>
      <c r="J7">
        <v>16.686</v>
      </c>
      <c r="K7">
        <v>6981.9750000000004</v>
      </c>
      <c r="L7">
        <v>814.3</v>
      </c>
      <c r="M7">
        <v>6981.9750000000004</v>
      </c>
      <c r="N7" t="s">
        <v>25</v>
      </c>
      <c r="O7" t="s">
        <v>25</v>
      </c>
      <c r="P7" t="s">
        <v>26</v>
      </c>
      <c r="Q7" t="s">
        <v>6</v>
      </c>
      <c r="R7">
        <v>5.8819999999999997</v>
      </c>
      <c r="S7">
        <v>5.8630000000000004</v>
      </c>
      <c r="T7">
        <v>6.1420000000000003</v>
      </c>
      <c r="U7">
        <v>15.930999999999999</v>
      </c>
      <c r="V7">
        <v>17.577000000000002</v>
      </c>
      <c r="W7">
        <v>857.41300000000001</v>
      </c>
      <c r="X7">
        <v>100</v>
      </c>
      <c r="Y7">
        <v>857.41300000000001</v>
      </c>
      <c r="Z7" s="12">
        <v>94.897999999999996</v>
      </c>
      <c r="AA7">
        <v>100</v>
      </c>
      <c r="AB7" t="s">
        <v>27</v>
      </c>
      <c r="AC7" t="s">
        <v>95</v>
      </c>
      <c r="AL7" s="13"/>
      <c r="AX7" s="14"/>
    </row>
    <row r="8" spans="1:54" x14ac:dyDescent="0.2">
      <c r="A8" t="s">
        <v>103</v>
      </c>
      <c r="B8" t="s">
        <v>23</v>
      </c>
      <c r="C8" t="s">
        <v>104</v>
      </c>
      <c r="E8">
        <v>0</v>
      </c>
      <c r="F8">
        <v>4.4880000000000004</v>
      </c>
      <c r="G8">
        <v>4.4669999999999996</v>
      </c>
      <c r="H8">
        <v>4.6349999999999998</v>
      </c>
      <c r="I8">
        <v>16.024999999999999</v>
      </c>
      <c r="J8">
        <v>16.885999999999999</v>
      </c>
      <c r="K8">
        <v>7004.6610000000001</v>
      </c>
      <c r="L8">
        <v>928.8</v>
      </c>
      <c r="M8">
        <v>7004.6610000000001</v>
      </c>
      <c r="N8" t="s">
        <v>25</v>
      </c>
      <c r="O8" t="s">
        <v>25</v>
      </c>
      <c r="P8" t="s">
        <v>26</v>
      </c>
      <c r="Q8" t="s">
        <v>6</v>
      </c>
      <c r="R8">
        <v>5.8970000000000002</v>
      </c>
      <c r="S8">
        <v>5.8819999999999997</v>
      </c>
      <c r="T8">
        <v>6.0529999999999999</v>
      </c>
      <c r="U8">
        <v>15.975</v>
      </c>
      <c r="V8">
        <v>17.917999999999999</v>
      </c>
      <c r="W8">
        <v>305.33100000000002</v>
      </c>
      <c r="X8">
        <v>40.5</v>
      </c>
      <c r="Y8">
        <v>305.33100000000002</v>
      </c>
      <c r="Z8" s="12">
        <v>33.683999999999997</v>
      </c>
      <c r="AA8">
        <v>43</v>
      </c>
      <c r="AB8" t="s">
        <v>27</v>
      </c>
      <c r="AC8" t="s">
        <v>95</v>
      </c>
      <c r="AD8">
        <v>8.7330000000000005</v>
      </c>
      <c r="AE8">
        <v>8.7050000000000001</v>
      </c>
      <c r="AF8">
        <v>8.8030000000000008</v>
      </c>
      <c r="AG8">
        <v>16.742999999999999</v>
      </c>
      <c r="AH8">
        <v>17.033000000000001</v>
      </c>
      <c r="AI8">
        <v>14.241</v>
      </c>
      <c r="AJ8">
        <v>1.9</v>
      </c>
      <c r="AK8">
        <v>14.241</v>
      </c>
      <c r="AL8" s="13">
        <v>1.4430000000000001</v>
      </c>
      <c r="AM8">
        <v>1.8</v>
      </c>
      <c r="AN8" t="s">
        <v>27</v>
      </c>
      <c r="AO8" t="s">
        <v>8</v>
      </c>
      <c r="AP8">
        <v>8.84</v>
      </c>
      <c r="AQ8">
        <v>8.8049999999999997</v>
      </c>
      <c r="AR8">
        <v>8.9420000000000002</v>
      </c>
      <c r="AS8">
        <v>17.032</v>
      </c>
      <c r="AT8">
        <v>18.048999999999999</v>
      </c>
      <c r="AU8">
        <v>434.61700000000002</v>
      </c>
      <c r="AV8">
        <v>57.6</v>
      </c>
      <c r="AW8">
        <v>434.61700000000002</v>
      </c>
      <c r="AX8" s="14">
        <v>43.158999999999999</v>
      </c>
      <c r="AY8">
        <v>55.1</v>
      </c>
      <c r="AZ8" t="s">
        <v>27</v>
      </c>
      <c r="BA8" t="s">
        <v>9</v>
      </c>
    </row>
    <row r="9" spans="1:54" x14ac:dyDescent="0.2">
      <c r="A9" t="s">
        <v>105</v>
      </c>
      <c r="B9" t="s">
        <v>23</v>
      </c>
      <c r="C9" t="s">
        <v>104</v>
      </c>
      <c r="E9">
        <v>0</v>
      </c>
      <c r="F9">
        <v>4.49</v>
      </c>
      <c r="G9">
        <v>4.4669999999999996</v>
      </c>
      <c r="H9">
        <v>4.633</v>
      </c>
      <c r="I9">
        <v>15.835000000000001</v>
      </c>
      <c r="J9">
        <v>16.716999999999999</v>
      </c>
      <c r="K9">
        <v>6763.5069999999996</v>
      </c>
      <c r="L9">
        <v>941.1</v>
      </c>
      <c r="M9">
        <v>6763.5069999999996</v>
      </c>
      <c r="N9" t="s">
        <v>25</v>
      </c>
      <c r="O9" t="s">
        <v>25</v>
      </c>
      <c r="P9" t="s">
        <v>26</v>
      </c>
      <c r="Q9" t="s">
        <v>6</v>
      </c>
      <c r="R9">
        <v>5.8949999999999996</v>
      </c>
      <c r="S9">
        <v>5.8819999999999997</v>
      </c>
      <c r="T9">
        <v>6.04</v>
      </c>
      <c r="U9">
        <v>16.036000000000001</v>
      </c>
      <c r="V9">
        <v>18.108000000000001</v>
      </c>
      <c r="W9">
        <v>300.36500000000001</v>
      </c>
      <c r="X9">
        <v>41.8</v>
      </c>
      <c r="Y9">
        <v>300.36500000000001</v>
      </c>
      <c r="Z9" s="12">
        <v>34.317999999999998</v>
      </c>
      <c r="AA9">
        <v>44.4</v>
      </c>
      <c r="AB9" t="s">
        <v>27</v>
      </c>
      <c r="AC9" t="s">
        <v>95</v>
      </c>
      <c r="AD9">
        <v>8.7330000000000005</v>
      </c>
      <c r="AE9">
        <v>8.7050000000000001</v>
      </c>
      <c r="AF9">
        <v>8.8000000000000007</v>
      </c>
      <c r="AG9">
        <v>17.222999999999999</v>
      </c>
      <c r="AH9">
        <v>17.54</v>
      </c>
      <c r="AI9">
        <v>12.718999999999999</v>
      </c>
      <c r="AJ9">
        <v>1.8</v>
      </c>
      <c r="AK9">
        <v>12.718999999999999</v>
      </c>
      <c r="AL9" s="13">
        <v>1.3340000000000001</v>
      </c>
      <c r="AM9">
        <v>1.7</v>
      </c>
      <c r="AN9" t="s">
        <v>27</v>
      </c>
      <c r="AO9" t="s">
        <v>8</v>
      </c>
      <c r="AP9">
        <v>8.84</v>
      </c>
      <c r="AQ9">
        <v>8.8049999999999997</v>
      </c>
      <c r="AR9">
        <v>8.9480000000000004</v>
      </c>
      <c r="AS9">
        <v>17.54</v>
      </c>
      <c r="AT9">
        <v>18.623999999999999</v>
      </c>
      <c r="AU9">
        <v>405.59300000000002</v>
      </c>
      <c r="AV9">
        <v>56.4</v>
      </c>
      <c r="AW9">
        <v>405.59300000000002</v>
      </c>
      <c r="AX9" s="14">
        <v>41.713000000000001</v>
      </c>
      <c r="AY9">
        <v>53.9</v>
      </c>
      <c r="AZ9" t="s">
        <v>27</v>
      </c>
      <c r="BA9" t="s">
        <v>9</v>
      </c>
    </row>
    <row r="10" spans="1:54" x14ac:dyDescent="0.2">
      <c r="A10" t="s">
        <v>106</v>
      </c>
      <c r="B10" t="s">
        <v>23</v>
      </c>
      <c r="C10" t="s">
        <v>104</v>
      </c>
      <c r="E10">
        <v>0</v>
      </c>
      <c r="F10">
        <v>4.49</v>
      </c>
      <c r="G10">
        <v>4.4649999999999999</v>
      </c>
      <c r="H10">
        <v>4.633</v>
      </c>
      <c r="I10">
        <v>16.123000000000001</v>
      </c>
      <c r="J10">
        <v>16.890999999999998</v>
      </c>
      <c r="K10">
        <v>6798.9629999999997</v>
      </c>
      <c r="L10">
        <v>997</v>
      </c>
      <c r="M10">
        <v>6798.9629999999997</v>
      </c>
      <c r="N10" t="s">
        <v>25</v>
      </c>
      <c r="O10" t="s">
        <v>25</v>
      </c>
      <c r="P10" t="s">
        <v>26</v>
      </c>
      <c r="Q10" t="s">
        <v>6</v>
      </c>
      <c r="R10">
        <v>5.8879999999999999</v>
      </c>
      <c r="S10">
        <v>5.8719999999999999</v>
      </c>
      <c r="T10">
        <v>6.0549999999999997</v>
      </c>
      <c r="U10">
        <v>15.865</v>
      </c>
      <c r="V10">
        <v>18.492000000000001</v>
      </c>
      <c r="W10">
        <v>627.89499999999998</v>
      </c>
      <c r="X10">
        <v>92.1</v>
      </c>
      <c r="Y10">
        <v>627.89499999999998</v>
      </c>
      <c r="Z10" s="12">
        <v>71.366</v>
      </c>
      <c r="AA10">
        <v>92.8</v>
      </c>
      <c r="AB10" t="s">
        <v>27</v>
      </c>
      <c r="AC10" t="s">
        <v>95</v>
      </c>
      <c r="AD10">
        <v>8.7370000000000001</v>
      </c>
      <c r="AE10">
        <v>8.7029999999999994</v>
      </c>
      <c r="AF10">
        <v>8.8119999999999994</v>
      </c>
      <c r="AG10">
        <v>16.344999999999999</v>
      </c>
      <c r="AH10">
        <v>16.629000000000001</v>
      </c>
      <c r="AI10">
        <v>8.641</v>
      </c>
      <c r="AJ10">
        <v>1.3</v>
      </c>
      <c r="AK10">
        <v>8.641</v>
      </c>
      <c r="AL10" s="13">
        <v>0.90200000000000002</v>
      </c>
      <c r="AM10">
        <v>1.2</v>
      </c>
      <c r="AN10" t="s">
        <v>27</v>
      </c>
      <c r="AO10" t="s">
        <v>8</v>
      </c>
      <c r="AP10">
        <v>8.8420000000000005</v>
      </c>
      <c r="AQ10">
        <v>8.8130000000000006</v>
      </c>
      <c r="AR10">
        <v>8.93</v>
      </c>
      <c r="AS10">
        <v>16.623999999999999</v>
      </c>
      <c r="AT10">
        <v>17.068000000000001</v>
      </c>
      <c r="AU10">
        <v>45.398000000000003</v>
      </c>
      <c r="AV10">
        <v>6.7</v>
      </c>
      <c r="AW10">
        <v>45.398000000000003</v>
      </c>
      <c r="AX10" s="14">
        <v>4.6449999999999996</v>
      </c>
      <c r="AY10">
        <v>6</v>
      </c>
      <c r="AZ10" t="s">
        <v>27</v>
      </c>
      <c r="BA10" t="s">
        <v>9</v>
      </c>
    </row>
    <row r="11" spans="1:54" x14ac:dyDescent="0.2">
      <c r="A11" t="s">
        <v>107</v>
      </c>
      <c r="B11" t="s">
        <v>23</v>
      </c>
      <c r="C11" t="s">
        <v>104</v>
      </c>
      <c r="E11">
        <v>0</v>
      </c>
      <c r="F11">
        <v>4.4880000000000004</v>
      </c>
      <c r="G11">
        <v>4.4649999999999999</v>
      </c>
      <c r="H11">
        <v>4.633</v>
      </c>
      <c r="I11">
        <v>15.96</v>
      </c>
      <c r="J11">
        <v>16.855</v>
      </c>
      <c r="K11">
        <v>7002.6729999999998</v>
      </c>
      <c r="L11">
        <v>981.6</v>
      </c>
      <c r="M11">
        <v>7002.6729999999998</v>
      </c>
      <c r="N11" t="s">
        <v>25</v>
      </c>
      <c r="O11" t="s">
        <v>25</v>
      </c>
      <c r="P11" t="s">
        <v>26</v>
      </c>
      <c r="Q11" t="s">
        <v>6</v>
      </c>
      <c r="R11">
        <v>5.8849999999999998</v>
      </c>
      <c r="S11">
        <v>5.87</v>
      </c>
      <c r="T11">
        <v>6.0529999999999999</v>
      </c>
      <c r="U11">
        <v>16.129000000000001</v>
      </c>
      <c r="V11">
        <v>18.876000000000001</v>
      </c>
      <c r="W11">
        <v>658.65300000000002</v>
      </c>
      <c r="X11">
        <v>92.3</v>
      </c>
      <c r="Y11">
        <v>658.65300000000002</v>
      </c>
      <c r="Z11" s="12">
        <v>72.683999999999997</v>
      </c>
      <c r="AA11">
        <v>93</v>
      </c>
      <c r="AB11" t="s">
        <v>27</v>
      </c>
      <c r="AC11" t="s">
        <v>95</v>
      </c>
      <c r="AD11">
        <v>8.7349999999999994</v>
      </c>
      <c r="AE11">
        <v>8.7029999999999994</v>
      </c>
      <c r="AF11">
        <v>8.8130000000000006</v>
      </c>
      <c r="AG11">
        <v>16.457999999999998</v>
      </c>
      <c r="AH11">
        <v>16.692</v>
      </c>
      <c r="AI11">
        <v>9.4169999999999998</v>
      </c>
      <c r="AJ11">
        <v>1.3</v>
      </c>
      <c r="AK11">
        <v>9.4169999999999998</v>
      </c>
      <c r="AL11" s="13">
        <v>0.95399999999999996</v>
      </c>
      <c r="AM11">
        <v>1.2</v>
      </c>
      <c r="AN11" t="s">
        <v>27</v>
      </c>
      <c r="AO11" t="s">
        <v>8</v>
      </c>
      <c r="AP11">
        <v>8.8420000000000005</v>
      </c>
      <c r="AQ11">
        <v>8.8130000000000006</v>
      </c>
      <c r="AR11">
        <v>8.9320000000000004</v>
      </c>
      <c r="AS11">
        <v>16.692</v>
      </c>
      <c r="AT11">
        <v>17.077999999999999</v>
      </c>
      <c r="AU11">
        <v>45.341000000000001</v>
      </c>
      <c r="AV11">
        <v>6.4</v>
      </c>
      <c r="AW11">
        <v>45.341000000000001</v>
      </c>
      <c r="AX11" s="14">
        <v>4.5039999999999996</v>
      </c>
      <c r="AY11">
        <v>5.8</v>
      </c>
      <c r="AZ11" t="s">
        <v>27</v>
      </c>
      <c r="BA11" t="s">
        <v>9</v>
      </c>
    </row>
    <row r="12" spans="1:54" x14ac:dyDescent="0.2">
      <c r="A12" t="s">
        <v>108</v>
      </c>
      <c r="B12" t="s">
        <v>23</v>
      </c>
      <c r="C12" t="s">
        <v>104</v>
      </c>
      <c r="E12">
        <v>0</v>
      </c>
      <c r="F12">
        <v>4.4880000000000004</v>
      </c>
      <c r="G12">
        <v>4.4649999999999999</v>
      </c>
      <c r="H12">
        <v>4.6319999999999997</v>
      </c>
      <c r="I12">
        <v>15.864000000000001</v>
      </c>
      <c r="J12">
        <v>16.722000000000001</v>
      </c>
      <c r="K12">
        <v>6945.9769999999999</v>
      </c>
      <c r="L12">
        <v>958.5</v>
      </c>
      <c r="M12">
        <v>6945.9769999999999</v>
      </c>
      <c r="N12" t="s">
        <v>25</v>
      </c>
      <c r="O12" t="s">
        <v>25</v>
      </c>
      <c r="P12" t="s">
        <v>26</v>
      </c>
      <c r="Q12" t="s">
        <v>6</v>
      </c>
      <c r="R12">
        <v>5.8849999999999998</v>
      </c>
      <c r="S12">
        <v>5.87</v>
      </c>
      <c r="T12">
        <v>6.0570000000000004</v>
      </c>
      <c r="U12">
        <v>15.737</v>
      </c>
      <c r="V12">
        <v>18.504999999999999</v>
      </c>
      <c r="W12">
        <v>700.06</v>
      </c>
      <c r="X12">
        <v>96.6</v>
      </c>
      <c r="Y12">
        <v>700.06</v>
      </c>
      <c r="Z12" s="12">
        <v>77.884</v>
      </c>
      <c r="AA12">
        <v>96.9</v>
      </c>
      <c r="AB12" t="s">
        <v>27</v>
      </c>
      <c r="AC12" t="s">
        <v>95</v>
      </c>
      <c r="AD12">
        <v>8.7349999999999994</v>
      </c>
      <c r="AE12">
        <v>8.7029999999999994</v>
      </c>
      <c r="AF12">
        <v>8.8179999999999996</v>
      </c>
      <c r="AG12">
        <v>16.47</v>
      </c>
      <c r="AH12">
        <v>16.742999999999999</v>
      </c>
      <c r="AI12">
        <v>9.1199999999999992</v>
      </c>
      <c r="AJ12">
        <v>1.3</v>
      </c>
      <c r="AK12">
        <v>9.1199999999999992</v>
      </c>
      <c r="AL12" s="13">
        <v>0.93200000000000005</v>
      </c>
      <c r="AM12">
        <v>1.2</v>
      </c>
      <c r="AN12" t="s">
        <v>27</v>
      </c>
      <c r="AO12" t="s">
        <v>8</v>
      </c>
      <c r="AP12">
        <v>8.8450000000000006</v>
      </c>
      <c r="AQ12">
        <v>8.8179999999999996</v>
      </c>
      <c r="AR12">
        <v>8.92</v>
      </c>
      <c r="AS12">
        <v>16.742999999999999</v>
      </c>
      <c r="AT12">
        <v>16.984999999999999</v>
      </c>
      <c r="AU12">
        <v>15.468999999999999</v>
      </c>
      <c r="AV12">
        <v>2.1</v>
      </c>
      <c r="AW12">
        <v>15.468999999999999</v>
      </c>
      <c r="AX12" s="14">
        <v>1.5489999999999999</v>
      </c>
      <c r="AY12">
        <v>1.9</v>
      </c>
      <c r="AZ12" t="s">
        <v>27</v>
      </c>
      <c r="BA12" t="s">
        <v>9</v>
      </c>
    </row>
    <row r="13" spans="1:54" x14ac:dyDescent="0.2">
      <c r="A13" t="s">
        <v>109</v>
      </c>
      <c r="B13" t="s">
        <v>23</v>
      </c>
      <c r="C13" t="s">
        <v>104</v>
      </c>
      <c r="E13">
        <v>0</v>
      </c>
      <c r="F13">
        <v>4.4880000000000004</v>
      </c>
      <c r="G13">
        <v>4.4649999999999999</v>
      </c>
      <c r="H13">
        <v>4.6319999999999997</v>
      </c>
      <c r="I13">
        <v>16.12</v>
      </c>
      <c r="J13">
        <v>16.97</v>
      </c>
      <c r="K13">
        <v>6725.44</v>
      </c>
      <c r="L13">
        <v>926.9</v>
      </c>
      <c r="M13">
        <v>6725.44</v>
      </c>
      <c r="N13" t="s">
        <v>25</v>
      </c>
      <c r="O13" t="s">
        <v>25</v>
      </c>
      <c r="P13" t="s">
        <v>26</v>
      </c>
      <c r="Q13" t="s">
        <v>6</v>
      </c>
      <c r="R13">
        <v>5.8849999999999998</v>
      </c>
      <c r="S13">
        <v>5.8680000000000003</v>
      </c>
      <c r="T13">
        <v>6.05</v>
      </c>
      <c r="U13">
        <v>16.210999999999999</v>
      </c>
      <c r="V13">
        <v>18.925000000000001</v>
      </c>
      <c r="W13">
        <v>699.99199999999996</v>
      </c>
      <c r="X13">
        <v>96.5</v>
      </c>
      <c r="Y13">
        <v>699.99199999999996</v>
      </c>
      <c r="Z13" s="12">
        <v>80.430000000000007</v>
      </c>
      <c r="AA13">
        <v>96.8</v>
      </c>
      <c r="AB13" t="s">
        <v>27</v>
      </c>
      <c r="AC13" t="s">
        <v>95</v>
      </c>
      <c r="AD13">
        <v>8.7330000000000005</v>
      </c>
      <c r="AE13">
        <v>8.7029999999999994</v>
      </c>
      <c r="AF13">
        <v>8.8170000000000002</v>
      </c>
      <c r="AG13">
        <v>16.207999999999998</v>
      </c>
      <c r="AH13">
        <v>16.463000000000001</v>
      </c>
      <c r="AI13">
        <v>9.8970000000000002</v>
      </c>
      <c r="AJ13">
        <v>1.4</v>
      </c>
      <c r="AK13">
        <v>9.8970000000000002</v>
      </c>
      <c r="AL13" s="13">
        <v>1.044</v>
      </c>
      <c r="AM13">
        <v>1.3</v>
      </c>
      <c r="AN13" t="s">
        <v>27</v>
      </c>
      <c r="AO13" t="s">
        <v>8</v>
      </c>
      <c r="AP13">
        <v>8.8450000000000006</v>
      </c>
      <c r="AQ13">
        <v>8.8170000000000002</v>
      </c>
      <c r="AR13">
        <v>8.9179999999999993</v>
      </c>
      <c r="AS13">
        <v>16.463000000000001</v>
      </c>
      <c r="AT13">
        <v>16.690999999999999</v>
      </c>
      <c r="AU13">
        <v>15.725</v>
      </c>
      <c r="AV13">
        <v>2.2000000000000002</v>
      </c>
      <c r="AW13">
        <v>15.725</v>
      </c>
      <c r="AX13" s="14">
        <v>1.6259999999999999</v>
      </c>
      <c r="AY13">
        <v>2</v>
      </c>
      <c r="AZ13" t="s">
        <v>27</v>
      </c>
      <c r="BA13" t="s">
        <v>9</v>
      </c>
    </row>
    <row r="14" spans="1:54" x14ac:dyDescent="0.2">
      <c r="A14" t="s">
        <v>110</v>
      </c>
      <c r="B14" t="s">
        <v>23</v>
      </c>
      <c r="C14" t="s">
        <v>104</v>
      </c>
      <c r="E14">
        <v>0</v>
      </c>
      <c r="F14">
        <v>4.4880000000000004</v>
      </c>
      <c r="G14">
        <v>4.4649999999999999</v>
      </c>
      <c r="H14">
        <v>4.633</v>
      </c>
      <c r="I14">
        <v>15.723000000000001</v>
      </c>
      <c r="J14">
        <v>16.568000000000001</v>
      </c>
      <c r="K14">
        <v>6892.1719999999996</v>
      </c>
      <c r="L14">
        <v>908</v>
      </c>
      <c r="M14">
        <v>6892.1719999999996</v>
      </c>
      <c r="N14" t="s">
        <v>25</v>
      </c>
      <c r="O14" t="s">
        <v>25</v>
      </c>
      <c r="P14" t="s">
        <v>26</v>
      </c>
      <c r="Q14" t="s">
        <v>6</v>
      </c>
      <c r="R14">
        <v>5.8849999999999998</v>
      </c>
      <c r="S14">
        <v>5.8680000000000003</v>
      </c>
      <c r="T14">
        <v>6.0529999999999999</v>
      </c>
      <c r="U14">
        <v>15.776</v>
      </c>
      <c r="V14">
        <v>18.571999999999999</v>
      </c>
      <c r="W14">
        <v>737.04</v>
      </c>
      <c r="X14">
        <v>97.1</v>
      </c>
      <c r="Y14">
        <v>737.04</v>
      </c>
      <c r="Z14" s="12">
        <v>82.638000000000005</v>
      </c>
      <c r="AA14">
        <v>97.4</v>
      </c>
      <c r="AB14" t="s">
        <v>27</v>
      </c>
      <c r="AC14" t="s">
        <v>95</v>
      </c>
      <c r="AD14">
        <v>8.7349999999999994</v>
      </c>
      <c r="AE14">
        <v>8.7029999999999994</v>
      </c>
      <c r="AF14">
        <v>8.8030000000000008</v>
      </c>
      <c r="AG14">
        <v>16.542999999999999</v>
      </c>
      <c r="AH14">
        <v>16.942</v>
      </c>
      <c r="AI14">
        <v>9.8810000000000002</v>
      </c>
      <c r="AJ14">
        <v>1.3</v>
      </c>
      <c r="AK14">
        <v>9.8810000000000002</v>
      </c>
      <c r="AL14" s="13">
        <v>1.0169999999999999</v>
      </c>
      <c r="AM14">
        <v>1.2</v>
      </c>
      <c r="AN14" t="s">
        <v>27</v>
      </c>
      <c r="AO14" t="s">
        <v>8</v>
      </c>
      <c r="AP14">
        <v>8.8469999999999995</v>
      </c>
      <c r="AQ14">
        <v>8.8230000000000004</v>
      </c>
      <c r="AR14">
        <v>8.9149999999999991</v>
      </c>
      <c r="AS14">
        <v>16.907</v>
      </c>
      <c r="AT14">
        <v>17.096</v>
      </c>
      <c r="AU14">
        <v>12.114000000000001</v>
      </c>
      <c r="AV14">
        <v>1.6</v>
      </c>
      <c r="AW14">
        <v>12.114000000000001</v>
      </c>
      <c r="AX14" s="14">
        <v>1.2230000000000001</v>
      </c>
      <c r="AY14">
        <v>1.4</v>
      </c>
      <c r="AZ14" t="s">
        <v>27</v>
      </c>
      <c r="BA14" t="s">
        <v>9</v>
      </c>
    </row>
    <row r="15" spans="1:54" x14ac:dyDescent="0.2">
      <c r="A15" t="s">
        <v>111</v>
      </c>
      <c r="B15" t="s">
        <v>23</v>
      </c>
      <c r="C15" t="s">
        <v>104</v>
      </c>
      <c r="E15">
        <v>0</v>
      </c>
      <c r="F15">
        <v>4.49</v>
      </c>
      <c r="G15">
        <v>4.4669999999999996</v>
      </c>
      <c r="H15">
        <v>4.633</v>
      </c>
      <c r="I15">
        <v>16.102</v>
      </c>
      <c r="J15">
        <v>16.936</v>
      </c>
      <c r="K15">
        <v>6897.41</v>
      </c>
      <c r="L15">
        <v>898.7</v>
      </c>
      <c r="M15">
        <v>6897.41</v>
      </c>
      <c r="N15" t="s">
        <v>25</v>
      </c>
      <c r="O15" t="s">
        <v>25</v>
      </c>
      <c r="P15" t="s">
        <v>26</v>
      </c>
      <c r="Q15" t="s">
        <v>6</v>
      </c>
      <c r="R15">
        <v>5.8869999999999996</v>
      </c>
      <c r="S15">
        <v>5.87</v>
      </c>
      <c r="T15">
        <v>6.0549999999999997</v>
      </c>
      <c r="U15">
        <v>16.13</v>
      </c>
      <c r="V15">
        <v>18.934999999999999</v>
      </c>
      <c r="W15">
        <v>742.572</v>
      </c>
      <c r="X15">
        <v>96.8</v>
      </c>
      <c r="Y15">
        <v>742.572</v>
      </c>
      <c r="Z15" s="12">
        <v>83.194999999999993</v>
      </c>
      <c r="AA15">
        <v>97</v>
      </c>
      <c r="AB15" t="s">
        <v>27</v>
      </c>
      <c r="AC15" t="s">
        <v>95</v>
      </c>
      <c r="AD15">
        <v>8.7319999999999993</v>
      </c>
      <c r="AE15">
        <v>8.7029999999999994</v>
      </c>
      <c r="AF15">
        <v>8.82</v>
      </c>
      <c r="AG15">
        <v>16.353000000000002</v>
      </c>
      <c r="AH15">
        <v>16.600000000000001</v>
      </c>
      <c r="AI15">
        <v>11.452</v>
      </c>
      <c r="AJ15">
        <v>1.5</v>
      </c>
      <c r="AK15">
        <v>11.452</v>
      </c>
      <c r="AL15" s="13">
        <v>1.1779999999999999</v>
      </c>
      <c r="AM15">
        <v>1.4</v>
      </c>
      <c r="AN15" t="s">
        <v>27</v>
      </c>
      <c r="AO15" t="s">
        <v>8</v>
      </c>
      <c r="AP15">
        <v>8.8469999999999995</v>
      </c>
      <c r="AQ15">
        <v>8.82</v>
      </c>
      <c r="AR15">
        <v>8.9169999999999998</v>
      </c>
      <c r="AS15">
        <v>16.600000000000001</v>
      </c>
      <c r="AT15">
        <v>16.805</v>
      </c>
      <c r="AU15">
        <v>13.465999999999999</v>
      </c>
      <c r="AV15">
        <v>1.8</v>
      </c>
      <c r="AW15">
        <v>13.465999999999999</v>
      </c>
      <c r="AX15" s="14">
        <v>1.3580000000000001</v>
      </c>
      <c r="AY15">
        <v>1.6</v>
      </c>
      <c r="AZ15" t="s">
        <v>27</v>
      </c>
      <c r="BA15" t="s">
        <v>9</v>
      </c>
    </row>
    <row r="16" spans="1:54" x14ac:dyDescent="0.2">
      <c r="A16" t="s">
        <v>112</v>
      </c>
      <c r="B16" t="s">
        <v>23</v>
      </c>
      <c r="C16" t="s">
        <v>113</v>
      </c>
      <c r="E16">
        <v>0</v>
      </c>
      <c r="F16">
        <v>4.4870000000000001</v>
      </c>
      <c r="G16">
        <v>4.4630000000000001</v>
      </c>
      <c r="H16">
        <v>4.6280000000000001</v>
      </c>
      <c r="I16">
        <v>15.831</v>
      </c>
      <c r="J16">
        <v>16.582000000000001</v>
      </c>
      <c r="K16">
        <v>7059.1090000000004</v>
      </c>
      <c r="L16">
        <v>860.1</v>
      </c>
      <c r="M16">
        <v>7059.1090000000004</v>
      </c>
      <c r="N16" t="s">
        <v>25</v>
      </c>
      <c r="O16" t="s">
        <v>25</v>
      </c>
      <c r="P16" t="s">
        <v>26</v>
      </c>
      <c r="Q16" t="s">
        <v>6</v>
      </c>
      <c r="R16">
        <v>5.8869999999999996</v>
      </c>
      <c r="S16">
        <v>5.8719999999999999</v>
      </c>
      <c r="T16">
        <v>6.0449999999999999</v>
      </c>
      <c r="U16">
        <v>15.695</v>
      </c>
      <c r="V16">
        <v>17.901</v>
      </c>
      <c r="W16">
        <v>491.80799999999999</v>
      </c>
      <c r="X16">
        <v>59.9</v>
      </c>
      <c r="Y16">
        <v>491.80799999999999</v>
      </c>
      <c r="Z16" s="12">
        <v>53.838000000000001</v>
      </c>
      <c r="AA16">
        <v>62.4</v>
      </c>
      <c r="AB16" t="s">
        <v>27</v>
      </c>
      <c r="AC16" t="s">
        <v>95</v>
      </c>
      <c r="AD16">
        <v>8.7319999999999993</v>
      </c>
      <c r="AE16">
        <v>8.7029999999999994</v>
      </c>
      <c r="AF16">
        <v>8.8000000000000007</v>
      </c>
      <c r="AG16">
        <v>16.448</v>
      </c>
      <c r="AH16">
        <v>16.712</v>
      </c>
      <c r="AI16">
        <v>9.77</v>
      </c>
      <c r="AJ16">
        <v>1.2</v>
      </c>
      <c r="AK16">
        <v>9.77</v>
      </c>
      <c r="AL16" s="13">
        <v>0.98199999999999998</v>
      </c>
      <c r="AM16">
        <v>1.1000000000000001</v>
      </c>
      <c r="AN16" t="s">
        <v>27</v>
      </c>
      <c r="AO16" t="s">
        <v>8</v>
      </c>
      <c r="AP16">
        <v>8.8369999999999997</v>
      </c>
      <c r="AQ16">
        <v>8.8030000000000008</v>
      </c>
      <c r="AR16">
        <v>8.9369999999999994</v>
      </c>
      <c r="AS16">
        <v>16.72</v>
      </c>
      <c r="AT16">
        <v>17.638000000000002</v>
      </c>
      <c r="AU16">
        <v>319.12799999999999</v>
      </c>
      <c r="AV16">
        <v>38.9</v>
      </c>
      <c r="AW16">
        <v>319.12799999999999</v>
      </c>
      <c r="AX16" s="14">
        <v>31.446000000000002</v>
      </c>
      <c r="AY16">
        <v>36.5</v>
      </c>
      <c r="AZ16" t="s">
        <v>27</v>
      </c>
      <c r="BA16" t="s">
        <v>9</v>
      </c>
    </row>
    <row r="17" spans="1:53" x14ac:dyDescent="0.2">
      <c r="A17" t="s">
        <v>114</v>
      </c>
      <c r="B17" t="s">
        <v>23</v>
      </c>
      <c r="C17" t="s">
        <v>113</v>
      </c>
      <c r="E17">
        <v>0</v>
      </c>
      <c r="F17">
        <v>4.4870000000000001</v>
      </c>
      <c r="G17">
        <v>4.4649999999999999</v>
      </c>
      <c r="H17">
        <v>4.63</v>
      </c>
      <c r="I17">
        <v>16.149999999999999</v>
      </c>
      <c r="J17">
        <v>16.928000000000001</v>
      </c>
      <c r="K17">
        <v>6992.8869999999997</v>
      </c>
      <c r="L17">
        <v>867.7</v>
      </c>
      <c r="M17">
        <v>6992.8869999999997</v>
      </c>
      <c r="N17" t="s">
        <v>25</v>
      </c>
      <c r="O17" t="s">
        <v>25</v>
      </c>
      <c r="P17" t="s">
        <v>26</v>
      </c>
      <c r="Q17" t="s">
        <v>6</v>
      </c>
      <c r="R17">
        <v>5.8879999999999999</v>
      </c>
      <c r="S17">
        <v>5.8730000000000002</v>
      </c>
      <c r="T17">
        <v>6.0570000000000004</v>
      </c>
      <c r="U17">
        <v>16.122</v>
      </c>
      <c r="V17">
        <v>18.085000000000001</v>
      </c>
      <c r="W17">
        <v>483.488</v>
      </c>
      <c r="X17">
        <v>60</v>
      </c>
      <c r="Y17">
        <v>483.488</v>
      </c>
      <c r="Z17" s="12">
        <v>53.429000000000002</v>
      </c>
      <c r="AA17">
        <v>62.5</v>
      </c>
      <c r="AB17" t="s">
        <v>27</v>
      </c>
      <c r="AC17" t="s">
        <v>95</v>
      </c>
      <c r="AD17">
        <v>8.7330000000000005</v>
      </c>
      <c r="AE17">
        <v>8.7029999999999994</v>
      </c>
      <c r="AF17">
        <v>8.8030000000000008</v>
      </c>
      <c r="AG17">
        <v>16.05</v>
      </c>
      <c r="AH17">
        <v>16.288</v>
      </c>
      <c r="AI17">
        <v>9.4730000000000008</v>
      </c>
      <c r="AJ17">
        <v>1.2</v>
      </c>
      <c r="AK17">
        <v>9.4730000000000008</v>
      </c>
      <c r="AL17" s="13">
        <v>0.96099999999999997</v>
      </c>
      <c r="AM17">
        <v>1.1000000000000001</v>
      </c>
      <c r="AN17" t="s">
        <v>27</v>
      </c>
      <c r="AO17" t="s">
        <v>8</v>
      </c>
      <c r="AP17">
        <v>8.8379999999999992</v>
      </c>
      <c r="AQ17">
        <v>8.8049999999999997</v>
      </c>
      <c r="AR17">
        <v>8.9420000000000002</v>
      </c>
      <c r="AS17">
        <v>16.291</v>
      </c>
      <c r="AT17">
        <v>17.042000000000002</v>
      </c>
      <c r="AU17">
        <v>312.93099999999998</v>
      </c>
      <c r="AV17">
        <v>38.799999999999997</v>
      </c>
      <c r="AW17">
        <v>312.93099999999998</v>
      </c>
      <c r="AX17" s="14">
        <v>31.128</v>
      </c>
      <c r="AY17">
        <v>36.4</v>
      </c>
      <c r="AZ17" t="s">
        <v>27</v>
      </c>
      <c r="BA17" t="s">
        <v>9</v>
      </c>
    </row>
    <row r="18" spans="1:53" x14ac:dyDescent="0.2">
      <c r="A18" t="s">
        <v>115</v>
      </c>
      <c r="B18" t="s">
        <v>23</v>
      </c>
      <c r="C18" t="s">
        <v>113</v>
      </c>
      <c r="E18">
        <v>0</v>
      </c>
      <c r="F18">
        <v>4.4870000000000001</v>
      </c>
      <c r="G18">
        <v>4.4649999999999999</v>
      </c>
      <c r="H18">
        <v>4.6319999999999997</v>
      </c>
      <c r="I18">
        <v>15.689</v>
      </c>
      <c r="J18">
        <v>16.45</v>
      </c>
      <c r="K18">
        <v>7020.4639999999999</v>
      </c>
      <c r="L18">
        <v>888.1</v>
      </c>
      <c r="M18">
        <v>7020.4639999999999</v>
      </c>
      <c r="N18" t="s">
        <v>25</v>
      </c>
      <c r="O18" t="s">
        <v>25</v>
      </c>
      <c r="P18" t="s">
        <v>26</v>
      </c>
      <c r="Q18" t="s">
        <v>6</v>
      </c>
      <c r="R18">
        <v>5.8849999999999998</v>
      </c>
      <c r="S18">
        <v>5.8680000000000003</v>
      </c>
      <c r="T18">
        <v>6.0549999999999997</v>
      </c>
      <c r="U18">
        <v>15.821999999999999</v>
      </c>
      <c r="V18">
        <v>18.164999999999999</v>
      </c>
      <c r="W18">
        <v>681.28800000000001</v>
      </c>
      <c r="X18">
        <v>86.2</v>
      </c>
      <c r="Y18">
        <v>681.28800000000001</v>
      </c>
      <c r="Z18" s="12">
        <v>74.991</v>
      </c>
      <c r="AA18">
        <v>87.4</v>
      </c>
      <c r="AB18" t="s">
        <v>27</v>
      </c>
      <c r="AC18" t="s">
        <v>95</v>
      </c>
      <c r="AD18">
        <v>8.7349999999999994</v>
      </c>
      <c r="AE18">
        <v>8.702</v>
      </c>
      <c r="AF18">
        <v>8.8079999999999998</v>
      </c>
      <c r="AG18">
        <v>16.498000000000001</v>
      </c>
      <c r="AH18">
        <v>16.786999999999999</v>
      </c>
      <c r="AI18">
        <v>10.941000000000001</v>
      </c>
      <c r="AJ18">
        <v>1.4</v>
      </c>
      <c r="AK18">
        <v>10.941000000000001</v>
      </c>
      <c r="AL18" s="13">
        <v>1.1060000000000001</v>
      </c>
      <c r="AM18">
        <v>1.3</v>
      </c>
      <c r="AN18" t="s">
        <v>27</v>
      </c>
      <c r="AO18" t="s">
        <v>8</v>
      </c>
      <c r="AP18">
        <v>8.84</v>
      </c>
      <c r="AQ18">
        <v>8.81</v>
      </c>
      <c r="AR18">
        <v>8.93</v>
      </c>
      <c r="AS18">
        <v>16.79</v>
      </c>
      <c r="AT18">
        <v>17.382999999999999</v>
      </c>
      <c r="AU18">
        <v>98.305999999999997</v>
      </c>
      <c r="AV18">
        <v>12.4</v>
      </c>
      <c r="AW18">
        <v>98.305999999999997</v>
      </c>
      <c r="AX18" s="14">
        <v>9.74</v>
      </c>
      <c r="AY18">
        <v>11.3</v>
      </c>
      <c r="AZ18" t="s">
        <v>27</v>
      </c>
      <c r="BA18" t="s">
        <v>9</v>
      </c>
    </row>
    <row r="19" spans="1:53" x14ac:dyDescent="0.2">
      <c r="A19" t="s">
        <v>116</v>
      </c>
      <c r="B19" t="s">
        <v>23</v>
      </c>
      <c r="C19" t="s">
        <v>113</v>
      </c>
      <c r="E19">
        <v>0</v>
      </c>
      <c r="F19">
        <v>4.4870000000000001</v>
      </c>
      <c r="G19">
        <v>4.4630000000000001</v>
      </c>
      <c r="H19">
        <v>4.63</v>
      </c>
      <c r="I19">
        <v>16.222999999999999</v>
      </c>
      <c r="J19">
        <v>16.940000000000001</v>
      </c>
      <c r="K19">
        <v>6965.1319999999996</v>
      </c>
      <c r="L19">
        <v>900.3</v>
      </c>
      <c r="M19">
        <v>6965.1319999999996</v>
      </c>
      <c r="N19" t="s">
        <v>25</v>
      </c>
      <c r="O19" t="s">
        <v>25</v>
      </c>
      <c r="P19" t="s">
        <v>26</v>
      </c>
      <c r="Q19" t="s">
        <v>6</v>
      </c>
      <c r="R19">
        <v>5.8849999999999998</v>
      </c>
      <c r="S19">
        <v>5.87</v>
      </c>
      <c r="T19">
        <v>6.06</v>
      </c>
      <c r="U19">
        <v>15.878</v>
      </c>
      <c r="V19">
        <v>18.16</v>
      </c>
      <c r="W19">
        <v>663.66600000000005</v>
      </c>
      <c r="X19">
        <v>85.8</v>
      </c>
      <c r="Y19">
        <v>663.66600000000005</v>
      </c>
      <c r="Z19" s="12">
        <v>73.632000000000005</v>
      </c>
      <c r="AA19">
        <v>87</v>
      </c>
      <c r="AB19" t="s">
        <v>27</v>
      </c>
      <c r="AC19" t="s">
        <v>95</v>
      </c>
      <c r="AD19">
        <v>8.7330000000000005</v>
      </c>
      <c r="AE19">
        <v>8.702</v>
      </c>
      <c r="AF19">
        <v>8.8079999999999998</v>
      </c>
      <c r="AG19">
        <v>16.071000000000002</v>
      </c>
      <c r="AH19">
        <v>16.387</v>
      </c>
      <c r="AI19">
        <v>11.03</v>
      </c>
      <c r="AJ19">
        <v>1.4</v>
      </c>
      <c r="AK19">
        <v>11.03</v>
      </c>
      <c r="AL19" s="13">
        <v>1.1240000000000001</v>
      </c>
      <c r="AM19">
        <v>1.3</v>
      </c>
      <c r="AN19" t="s">
        <v>27</v>
      </c>
      <c r="AO19" t="s">
        <v>8</v>
      </c>
      <c r="AP19">
        <v>8.8379999999999992</v>
      </c>
      <c r="AQ19">
        <v>8.81</v>
      </c>
      <c r="AR19">
        <v>8.9280000000000008</v>
      </c>
      <c r="AS19">
        <v>16.391999999999999</v>
      </c>
      <c r="AT19">
        <v>16.971</v>
      </c>
      <c r="AU19">
        <v>98.966999999999999</v>
      </c>
      <c r="AV19">
        <v>12.8</v>
      </c>
      <c r="AW19">
        <v>98.966999999999999</v>
      </c>
      <c r="AX19" s="14">
        <v>9.8840000000000003</v>
      </c>
      <c r="AY19">
        <v>11.7</v>
      </c>
      <c r="AZ19" t="s">
        <v>27</v>
      </c>
      <c r="BA19" t="s">
        <v>9</v>
      </c>
    </row>
    <row r="20" spans="1:53" x14ac:dyDescent="0.2">
      <c r="A20" t="s">
        <v>117</v>
      </c>
      <c r="B20" t="s">
        <v>23</v>
      </c>
      <c r="C20" t="s">
        <v>113</v>
      </c>
      <c r="E20">
        <v>0</v>
      </c>
      <c r="F20">
        <v>4.4870000000000001</v>
      </c>
      <c r="G20">
        <v>4.4649999999999999</v>
      </c>
      <c r="H20">
        <v>4.6319999999999997</v>
      </c>
      <c r="I20">
        <v>15.948</v>
      </c>
      <c r="J20">
        <v>16.782</v>
      </c>
      <c r="K20">
        <v>7107.9579999999996</v>
      </c>
      <c r="L20">
        <v>890</v>
      </c>
      <c r="M20">
        <v>7107.9579999999996</v>
      </c>
      <c r="N20" t="s">
        <v>25</v>
      </c>
      <c r="O20" t="s">
        <v>25</v>
      </c>
      <c r="P20" t="s">
        <v>26</v>
      </c>
      <c r="Q20" t="s">
        <v>6</v>
      </c>
      <c r="R20">
        <v>5.883</v>
      </c>
      <c r="S20">
        <v>5.8680000000000003</v>
      </c>
      <c r="T20">
        <v>6.0629999999999997</v>
      </c>
      <c r="U20">
        <v>16.123999999999999</v>
      </c>
      <c r="V20">
        <v>18.477</v>
      </c>
      <c r="W20">
        <v>746.57600000000002</v>
      </c>
      <c r="X20">
        <v>93.5</v>
      </c>
      <c r="Y20">
        <v>746.57600000000002</v>
      </c>
      <c r="Z20" s="12">
        <v>81.165999999999997</v>
      </c>
      <c r="AA20">
        <v>94.1</v>
      </c>
      <c r="AB20" t="s">
        <v>27</v>
      </c>
      <c r="AC20" t="s">
        <v>95</v>
      </c>
      <c r="AD20">
        <v>8.7319999999999993</v>
      </c>
      <c r="AE20">
        <v>8.6999999999999993</v>
      </c>
      <c r="AF20">
        <v>8.8130000000000006</v>
      </c>
      <c r="AG20">
        <v>16.349</v>
      </c>
      <c r="AH20">
        <v>16.643999999999998</v>
      </c>
      <c r="AI20">
        <v>13.351000000000001</v>
      </c>
      <c r="AJ20">
        <v>1.7</v>
      </c>
      <c r="AK20">
        <v>13.351000000000001</v>
      </c>
      <c r="AL20" s="13">
        <v>1.333</v>
      </c>
      <c r="AM20">
        <v>1.5</v>
      </c>
      <c r="AN20" t="s">
        <v>27</v>
      </c>
      <c r="AO20" t="s">
        <v>8</v>
      </c>
      <c r="AP20">
        <v>8.8420000000000005</v>
      </c>
      <c r="AQ20">
        <v>8.8130000000000006</v>
      </c>
      <c r="AR20">
        <v>8.9280000000000008</v>
      </c>
      <c r="AS20">
        <v>16.643999999999998</v>
      </c>
      <c r="AT20">
        <v>16.943000000000001</v>
      </c>
      <c r="AU20">
        <v>38.732999999999997</v>
      </c>
      <c r="AV20">
        <v>4.8</v>
      </c>
      <c r="AW20">
        <v>38.732999999999997</v>
      </c>
      <c r="AX20" s="14">
        <v>3.79</v>
      </c>
      <c r="AY20">
        <v>4.4000000000000004</v>
      </c>
      <c r="AZ20" t="s">
        <v>27</v>
      </c>
      <c r="BA20" t="s">
        <v>9</v>
      </c>
    </row>
    <row r="21" spans="1:53" x14ac:dyDescent="0.2">
      <c r="A21" t="s">
        <v>118</v>
      </c>
      <c r="B21" t="s">
        <v>23</v>
      </c>
      <c r="C21" t="s">
        <v>113</v>
      </c>
      <c r="E21">
        <v>0</v>
      </c>
      <c r="F21">
        <v>4.4880000000000004</v>
      </c>
      <c r="G21">
        <v>4.4669999999999996</v>
      </c>
      <c r="H21">
        <v>4.6319999999999997</v>
      </c>
      <c r="I21">
        <v>15.909000000000001</v>
      </c>
      <c r="J21">
        <v>16.646999999999998</v>
      </c>
      <c r="K21">
        <v>6717.9530000000004</v>
      </c>
      <c r="L21">
        <v>876.9</v>
      </c>
      <c r="M21">
        <v>6717.9530000000004</v>
      </c>
      <c r="N21" t="s">
        <v>25</v>
      </c>
      <c r="O21" t="s">
        <v>25</v>
      </c>
      <c r="P21" t="s">
        <v>26</v>
      </c>
      <c r="Q21" t="s">
        <v>6</v>
      </c>
      <c r="R21">
        <v>5.883</v>
      </c>
      <c r="S21">
        <v>5.87</v>
      </c>
      <c r="T21">
        <v>6.0549999999999997</v>
      </c>
      <c r="U21">
        <v>15.835000000000001</v>
      </c>
      <c r="V21">
        <v>18.239000000000001</v>
      </c>
      <c r="W21">
        <v>714.02700000000004</v>
      </c>
      <c r="X21">
        <v>93.2</v>
      </c>
      <c r="Y21">
        <v>714.02700000000004</v>
      </c>
      <c r="Z21" s="12">
        <v>82.134</v>
      </c>
      <c r="AA21">
        <v>93.8</v>
      </c>
      <c r="AB21" t="s">
        <v>27</v>
      </c>
      <c r="AC21" t="s">
        <v>95</v>
      </c>
      <c r="AD21">
        <v>8.7330000000000005</v>
      </c>
      <c r="AE21">
        <v>8.6980000000000004</v>
      </c>
      <c r="AF21">
        <v>8.8130000000000006</v>
      </c>
      <c r="AG21">
        <v>16.134</v>
      </c>
      <c r="AH21">
        <v>16.483000000000001</v>
      </c>
      <c r="AI21">
        <v>13.1</v>
      </c>
      <c r="AJ21">
        <v>1.7</v>
      </c>
      <c r="AK21">
        <v>13.1</v>
      </c>
      <c r="AL21" s="13">
        <v>1.3839999999999999</v>
      </c>
      <c r="AM21">
        <v>1.6</v>
      </c>
      <c r="AN21" t="s">
        <v>27</v>
      </c>
      <c r="AO21" t="s">
        <v>8</v>
      </c>
      <c r="AP21">
        <v>8.8420000000000005</v>
      </c>
      <c r="AQ21">
        <v>8.8130000000000006</v>
      </c>
      <c r="AR21">
        <v>8.9250000000000007</v>
      </c>
      <c r="AS21">
        <v>16.483000000000001</v>
      </c>
      <c r="AT21">
        <v>16.821999999999999</v>
      </c>
      <c r="AU21">
        <v>38.996000000000002</v>
      </c>
      <c r="AV21">
        <v>5.0999999999999996</v>
      </c>
      <c r="AW21">
        <v>38.996000000000002</v>
      </c>
      <c r="AX21" s="14">
        <v>4.0380000000000003</v>
      </c>
      <c r="AY21">
        <v>4.5999999999999996</v>
      </c>
      <c r="AZ21" t="s">
        <v>27</v>
      </c>
      <c r="BA21" t="s">
        <v>9</v>
      </c>
    </row>
    <row r="22" spans="1:53" x14ac:dyDescent="0.2">
      <c r="A22" t="s">
        <v>119</v>
      </c>
      <c r="B22" t="s">
        <v>23</v>
      </c>
      <c r="C22" t="s">
        <v>113</v>
      </c>
      <c r="E22">
        <v>0</v>
      </c>
      <c r="F22">
        <v>4.4870000000000001</v>
      </c>
      <c r="G22">
        <v>4.4649999999999999</v>
      </c>
      <c r="H22">
        <v>4.63</v>
      </c>
      <c r="I22">
        <v>15.846</v>
      </c>
      <c r="J22">
        <v>16.658999999999999</v>
      </c>
      <c r="K22">
        <v>6978.4449999999997</v>
      </c>
      <c r="L22">
        <v>874.7</v>
      </c>
      <c r="M22">
        <v>6978.4449999999997</v>
      </c>
      <c r="N22" t="s">
        <v>25</v>
      </c>
      <c r="O22" t="s">
        <v>25</v>
      </c>
      <c r="P22" t="s">
        <v>26</v>
      </c>
      <c r="Q22" t="s">
        <v>6</v>
      </c>
      <c r="R22">
        <v>5.883</v>
      </c>
      <c r="S22">
        <v>5.8680000000000003</v>
      </c>
      <c r="T22">
        <v>6.0620000000000003</v>
      </c>
      <c r="U22">
        <v>15.858000000000001</v>
      </c>
      <c r="V22">
        <v>18.28</v>
      </c>
      <c r="W22">
        <v>754.505</v>
      </c>
      <c r="X22">
        <v>94.6</v>
      </c>
      <c r="Y22">
        <v>754.505</v>
      </c>
      <c r="Z22" s="12">
        <v>83.551000000000002</v>
      </c>
      <c r="AA22">
        <v>95.1</v>
      </c>
      <c r="AB22" t="s">
        <v>27</v>
      </c>
      <c r="AC22" t="s">
        <v>95</v>
      </c>
      <c r="AD22">
        <v>8.73</v>
      </c>
      <c r="AE22">
        <v>8.6969999999999992</v>
      </c>
      <c r="AF22">
        <v>8.8130000000000006</v>
      </c>
      <c r="AG22">
        <v>16.106999999999999</v>
      </c>
      <c r="AH22">
        <v>16.431999999999999</v>
      </c>
      <c r="AI22">
        <v>15.375999999999999</v>
      </c>
      <c r="AJ22">
        <v>1.9</v>
      </c>
      <c r="AK22">
        <v>15.375999999999999</v>
      </c>
      <c r="AL22" s="13">
        <v>1.5629999999999999</v>
      </c>
      <c r="AM22">
        <v>1.8</v>
      </c>
      <c r="AN22" t="s">
        <v>27</v>
      </c>
      <c r="AO22" t="s">
        <v>8</v>
      </c>
      <c r="AP22">
        <v>8.8420000000000005</v>
      </c>
      <c r="AQ22">
        <v>8.8130000000000006</v>
      </c>
      <c r="AR22">
        <v>8.9220000000000006</v>
      </c>
      <c r="AS22">
        <v>16.431999999999999</v>
      </c>
      <c r="AT22">
        <v>16.733000000000001</v>
      </c>
      <c r="AU22">
        <v>27.92</v>
      </c>
      <c r="AV22">
        <v>3.5</v>
      </c>
      <c r="AW22">
        <v>27.92</v>
      </c>
      <c r="AX22" s="14">
        <v>2.7829999999999999</v>
      </c>
      <c r="AY22">
        <v>3.2</v>
      </c>
      <c r="AZ22" t="s">
        <v>27</v>
      </c>
      <c r="BA22" t="s">
        <v>9</v>
      </c>
    </row>
    <row r="23" spans="1:53" x14ac:dyDescent="0.2">
      <c r="A23" t="s">
        <v>120</v>
      </c>
      <c r="B23" t="s">
        <v>23</v>
      </c>
      <c r="C23" t="s">
        <v>113</v>
      </c>
      <c r="E23">
        <v>0</v>
      </c>
      <c r="F23">
        <v>4.4880000000000004</v>
      </c>
      <c r="G23">
        <v>4.4649999999999999</v>
      </c>
      <c r="H23">
        <v>4.6319999999999997</v>
      </c>
      <c r="I23">
        <v>15.803000000000001</v>
      </c>
      <c r="J23">
        <v>16.619</v>
      </c>
      <c r="K23">
        <v>7184.92</v>
      </c>
      <c r="L23">
        <v>864.3</v>
      </c>
      <c r="M23">
        <v>7184.92</v>
      </c>
      <c r="N23" t="s">
        <v>25</v>
      </c>
      <c r="O23" t="s">
        <v>25</v>
      </c>
      <c r="P23" t="s">
        <v>26</v>
      </c>
      <c r="Q23" t="s">
        <v>6</v>
      </c>
      <c r="R23">
        <v>5.8849999999999998</v>
      </c>
      <c r="S23">
        <v>5.8680000000000003</v>
      </c>
      <c r="T23">
        <v>6.0650000000000004</v>
      </c>
      <c r="U23">
        <v>15.821</v>
      </c>
      <c r="V23">
        <v>18.204000000000001</v>
      </c>
      <c r="W23">
        <v>783.66899999999998</v>
      </c>
      <c r="X23">
        <v>94.3</v>
      </c>
      <c r="Y23">
        <v>783.66899999999998</v>
      </c>
      <c r="Z23" s="12">
        <v>84.286000000000001</v>
      </c>
      <c r="AA23">
        <v>94.8</v>
      </c>
      <c r="AB23" t="s">
        <v>27</v>
      </c>
      <c r="AC23" t="s">
        <v>95</v>
      </c>
      <c r="AD23">
        <v>8.7319999999999993</v>
      </c>
      <c r="AE23">
        <v>8.6980000000000004</v>
      </c>
      <c r="AF23">
        <v>8.8149999999999995</v>
      </c>
      <c r="AG23">
        <v>16.088000000000001</v>
      </c>
      <c r="AH23">
        <v>16.459</v>
      </c>
      <c r="AI23">
        <v>16.431000000000001</v>
      </c>
      <c r="AJ23">
        <v>2</v>
      </c>
      <c r="AK23">
        <v>16.431000000000001</v>
      </c>
      <c r="AL23" s="13">
        <v>1.623</v>
      </c>
      <c r="AM23">
        <v>1.8</v>
      </c>
      <c r="AN23" t="s">
        <v>27</v>
      </c>
      <c r="AO23" t="s">
        <v>8</v>
      </c>
      <c r="AP23">
        <v>8.843</v>
      </c>
      <c r="AQ23">
        <v>8.8149999999999995</v>
      </c>
      <c r="AR23">
        <v>8.9220000000000006</v>
      </c>
      <c r="AS23">
        <v>16.459</v>
      </c>
      <c r="AT23">
        <v>16.797000000000001</v>
      </c>
      <c r="AU23">
        <v>31.222999999999999</v>
      </c>
      <c r="AV23">
        <v>3.8</v>
      </c>
      <c r="AW23">
        <v>31.222999999999999</v>
      </c>
      <c r="AX23" s="14">
        <v>3.0230000000000001</v>
      </c>
      <c r="AY23">
        <v>3.4</v>
      </c>
      <c r="AZ23" t="s">
        <v>27</v>
      </c>
      <c r="BA23" t="s">
        <v>9</v>
      </c>
    </row>
    <row r="24" spans="1:53" x14ac:dyDescent="0.2">
      <c r="A24" t="s">
        <v>121</v>
      </c>
      <c r="B24" t="s">
        <v>23</v>
      </c>
      <c r="C24" t="s">
        <v>122</v>
      </c>
      <c r="E24">
        <v>0</v>
      </c>
      <c r="F24">
        <v>4.4880000000000004</v>
      </c>
      <c r="G24">
        <v>4.4669999999999996</v>
      </c>
      <c r="H24">
        <v>4.633</v>
      </c>
      <c r="I24">
        <v>15.695</v>
      </c>
      <c r="J24">
        <v>16.542000000000002</v>
      </c>
      <c r="K24">
        <v>7013.9620000000004</v>
      </c>
      <c r="L24">
        <v>827.1</v>
      </c>
      <c r="M24">
        <v>7013.9620000000004</v>
      </c>
      <c r="N24" t="s">
        <v>25</v>
      </c>
      <c r="O24" t="s">
        <v>25</v>
      </c>
      <c r="P24" t="s">
        <v>26</v>
      </c>
      <c r="Q24" t="s">
        <v>6</v>
      </c>
      <c r="R24">
        <v>5.8970000000000002</v>
      </c>
      <c r="S24">
        <v>5.8819999999999997</v>
      </c>
      <c r="T24">
        <v>6.032</v>
      </c>
      <c r="U24">
        <v>15.654</v>
      </c>
      <c r="V24">
        <v>17.715</v>
      </c>
      <c r="W24">
        <v>275.52199999999999</v>
      </c>
      <c r="X24">
        <v>32.5</v>
      </c>
      <c r="Y24">
        <v>275.52199999999999</v>
      </c>
      <c r="Z24" s="12">
        <v>30.356000000000002</v>
      </c>
      <c r="AA24">
        <v>34.799999999999997</v>
      </c>
      <c r="AB24" t="s">
        <v>27</v>
      </c>
      <c r="AC24" t="s">
        <v>95</v>
      </c>
      <c r="AD24">
        <v>8.7270000000000003</v>
      </c>
      <c r="AE24">
        <v>8.6950000000000003</v>
      </c>
      <c r="AF24">
        <v>8.8049999999999997</v>
      </c>
      <c r="AG24">
        <v>16.323</v>
      </c>
      <c r="AH24">
        <v>16.824999999999999</v>
      </c>
      <c r="AI24">
        <v>78.004999999999995</v>
      </c>
      <c r="AJ24">
        <v>9.1999999999999993</v>
      </c>
      <c r="AK24">
        <v>78.004999999999995</v>
      </c>
      <c r="AL24" s="13">
        <v>7.891</v>
      </c>
      <c r="AM24">
        <v>9</v>
      </c>
      <c r="AN24" t="s">
        <v>27</v>
      </c>
      <c r="AO24" t="s">
        <v>8</v>
      </c>
      <c r="AP24">
        <v>8.84</v>
      </c>
      <c r="AQ24">
        <v>8.8049999999999997</v>
      </c>
      <c r="AR24">
        <v>8.9450000000000003</v>
      </c>
      <c r="AS24">
        <v>16.824999999999999</v>
      </c>
      <c r="AT24">
        <v>17.463999999999999</v>
      </c>
      <c r="AU24">
        <v>494.49099999999999</v>
      </c>
      <c r="AV24">
        <v>58.3</v>
      </c>
      <c r="AW24">
        <v>494.49099999999999</v>
      </c>
      <c r="AX24" s="14">
        <v>49.04</v>
      </c>
      <c r="AY24">
        <v>56.2</v>
      </c>
      <c r="AZ24" t="s">
        <v>27</v>
      </c>
      <c r="BA24" t="s">
        <v>9</v>
      </c>
    </row>
    <row r="25" spans="1:53" x14ac:dyDescent="0.2">
      <c r="A25" t="s">
        <v>123</v>
      </c>
      <c r="B25" t="s">
        <v>23</v>
      </c>
      <c r="C25" t="s">
        <v>122</v>
      </c>
      <c r="E25">
        <v>0</v>
      </c>
      <c r="F25">
        <v>4.492</v>
      </c>
      <c r="G25">
        <v>4.468</v>
      </c>
      <c r="H25">
        <v>4.6349999999999998</v>
      </c>
      <c r="I25">
        <v>15.976000000000001</v>
      </c>
      <c r="J25">
        <v>16.774000000000001</v>
      </c>
      <c r="K25">
        <v>6813.1670000000004</v>
      </c>
      <c r="L25">
        <v>825.6</v>
      </c>
      <c r="M25">
        <v>6813.1670000000004</v>
      </c>
      <c r="N25" t="s">
        <v>25</v>
      </c>
      <c r="O25" t="s">
        <v>25</v>
      </c>
      <c r="P25" t="s">
        <v>26</v>
      </c>
      <c r="Q25" t="s">
        <v>6</v>
      </c>
      <c r="R25">
        <v>5.8970000000000002</v>
      </c>
      <c r="S25">
        <v>5.883</v>
      </c>
      <c r="T25">
        <v>6.0380000000000003</v>
      </c>
      <c r="U25">
        <v>15.707000000000001</v>
      </c>
      <c r="V25">
        <v>17.637</v>
      </c>
      <c r="W25">
        <v>270.22500000000002</v>
      </c>
      <c r="X25">
        <v>32.700000000000003</v>
      </c>
      <c r="Y25">
        <v>270.22500000000002</v>
      </c>
      <c r="Z25" s="12">
        <v>30.649000000000001</v>
      </c>
      <c r="AA25">
        <v>35</v>
      </c>
      <c r="AB25" t="s">
        <v>27</v>
      </c>
      <c r="AC25" t="s">
        <v>95</v>
      </c>
      <c r="AD25">
        <v>8.7270000000000003</v>
      </c>
      <c r="AE25">
        <v>8.6950000000000003</v>
      </c>
      <c r="AF25">
        <v>8.8070000000000004</v>
      </c>
      <c r="AG25">
        <v>16.053999999999998</v>
      </c>
      <c r="AH25">
        <v>16.577000000000002</v>
      </c>
      <c r="AI25">
        <v>77.742999999999995</v>
      </c>
      <c r="AJ25">
        <v>9.4</v>
      </c>
      <c r="AK25">
        <v>77.742999999999995</v>
      </c>
      <c r="AL25" s="13">
        <v>8.0969999999999995</v>
      </c>
      <c r="AM25">
        <v>9.3000000000000007</v>
      </c>
      <c r="AN25" t="s">
        <v>27</v>
      </c>
      <c r="AO25" t="s">
        <v>8</v>
      </c>
      <c r="AP25">
        <v>8.8420000000000005</v>
      </c>
      <c r="AQ25">
        <v>8.8070000000000004</v>
      </c>
      <c r="AR25">
        <v>8.9450000000000003</v>
      </c>
      <c r="AS25">
        <v>16.577000000000002</v>
      </c>
      <c r="AT25">
        <v>17.224</v>
      </c>
      <c r="AU25">
        <v>477.31200000000001</v>
      </c>
      <c r="AV25">
        <v>57.8</v>
      </c>
      <c r="AW25">
        <v>477.31200000000001</v>
      </c>
      <c r="AX25" s="14">
        <v>48.731000000000002</v>
      </c>
      <c r="AY25">
        <v>55.7</v>
      </c>
      <c r="AZ25" t="s">
        <v>27</v>
      </c>
      <c r="BA25" t="s">
        <v>9</v>
      </c>
    </row>
    <row r="26" spans="1:53" x14ac:dyDescent="0.2">
      <c r="A26" t="s">
        <v>124</v>
      </c>
      <c r="B26" t="s">
        <v>23</v>
      </c>
      <c r="C26" t="s">
        <v>122</v>
      </c>
      <c r="E26">
        <v>0</v>
      </c>
      <c r="F26">
        <v>4.49</v>
      </c>
      <c r="G26">
        <v>4.4669999999999996</v>
      </c>
      <c r="H26">
        <v>4.6319999999999997</v>
      </c>
      <c r="I26">
        <v>15.839</v>
      </c>
      <c r="J26">
        <v>16.759</v>
      </c>
      <c r="K26">
        <v>6754.0820000000003</v>
      </c>
      <c r="L26">
        <v>842.3</v>
      </c>
      <c r="M26">
        <v>6754.0820000000003</v>
      </c>
      <c r="N26" t="s">
        <v>25</v>
      </c>
      <c r="O26" t="s">
        <v>25</v>
      </c>
      <c r="P26" t="s">
        <v>26</v>
      </c>
      <c r="Q26" t="s">
        <v>6</v>
      </c>
      <c r="R26">
        <v>5.8869999999999996</v>
      </c>
      <c r="S26">
        <v>5.8719999999999999</v>
      </c>
      <c r="T26">
        <v>6.0529999999999999</v>
      </c>
      <c r="U26">
        <v>16.018999999999998</v>
      </c>
      <c r="V26">
        <v>18.437000000000001</v>
      </c>
      <c r="W26">
        <v>641.17999999999995</v>
      </c>
      <c r="X26">
        <v>80</v>
      </c>
      <c r="Y26">
        <v>641.17999999999995</v>
      </c>
      <c r="Z26" s="12">
        <v>73.36</v>
      </c>
      <c r="AA26">
        <v>81.5</v>
      </c>
      <c r="AB26" t="s">
        <v>27</v>
      </c>
      <c r="AC26" t="s">
        <v>95</v>
      </c>
      <c r="AD26">
        <v>8.73</v>
      </c>
      <c r="AE26">
        <v>8.6999999999999993</v>
      </c>
      <c r="AF26">
        <v>8.81</v>
      </c>
      <c r="AG26">
        <v>16.242999999999999</v>
      </c>
      <c r="AH26">
        <v>16.643999999999998</v>
      </c>
      <c r="AI26">
        <v>26.106999999999999</v>
      </c>
      <c r="AJ26">
        <v>3.3</v>
      </c>
      <c r="AK26">
        <v>26.106999999999999</v>
      </c>
      <c r="AL26" s="13">
        <v>2.7429999999999999</v>
      </c>
      <c r="AM26">
        <v>3</v>
      </c>
      <c r="AN26" t="s">
        <v>27</v>
      </c>
      <c r="AO26" t="s">
        <v>8</v>
      </c>
      <c r="AP26">
        <v>8.84</v>
      </c>
      <c r="AQ26">
        <v>8.81</v>
      </c>
      <c r="AR26">
        <v>8.9350000000000005</v>
      </c>
      <c r="AS26">
        <v>16.643999999999998</v>
      </c>
      <c r="AT26">
        <v>17.099</v>
      </c>
      <c r="AU26">
        <v>134.566</v>
      </c>
      <c r="AV26">
        <v>16.8</v>
      </c>
      <c r="AW26">
        <v>134.566</v>
      </c>
      <c r="AX26" s="14">
        <v>13.859</v>
      </c>
      <c r="AY26">
        <v>15.4</v>
      </c>
      <c r="AZ26" t="s">
        <v>27</v>
      </c>
      <c r="BA26" t="s">
        <v>9</v>
      </c>
    </row>
    <row r="27" spans="1:53" x14ac:dyDescent="0.2">
      <c r="A27" t="s">
        <v>125</v>
      </c>
      <c r="B27" t="s">
        <v>23</v>
      </c>
      <c r="C27" t="s">
        <v>122</v>
      </c>
      <c r="E27">
        <v>0</v>
      </c>
      <c r="F27">
        <v>4.4880000000000004</v>
      </c>
      <c r="G27">
        <v>4.4649999999999999</v>
      </c>
      <c r="H27">
        <v>4.6319999999999997</v>
      </c>
      <c r="I27">
        <v>15.7</v>
      </c>
      <c r="J27">
        <v>16.536000000000001</v>
      </c>
      <c r="K27">
        <v>6943.9480000000003</v>
      </c>
      <c r="L27">
        <v>877.5</v>
      </c>
      <c r="M27">
        <v>6943.9480000000003</v>
      </c>
      <c r="N27" t="s">
        <v>25</v>
      </c>
      <c r="O27" t="s">
        <v>25</v>
      </c>
      <c r="P27" t="s">
        <v>26</v>
      </c>
      <c r="Q27" t="s">
        <v>6</v>
      </c>
      <c r="R27">
        <v>5.8869999999999996</v>
      </c>
      <c r="S27">
        <v>5.8719999999999999</v>
      </c>
      <c r="T27">
        <v>6.0650000000000004</v>
      </c>
      <c r="U27">
        <v>15.542999999999999</v>
      </c>
      <c r="V27">
        <v>17.838000000000001</v>
      </c>
      <c r="W27">
        <v>629.99800000000005</v>
      </c>
      <c r="X27">
        <v>79.599999999999994</v>
      </c>
      <c r="Y27">
        <v>629.99800000000005</v>
      </c>
      <c r="Z27" s="12">
        <v>70.11</v>
      </c>
      <c r="AA27">
        <v>81.2</v>
      </c>
      <c r="AB27" t="s">
        <v>27</v>
      </c>
      <c r="AC27" t="s">
        <v>95</v>
      </c>
      <c r="AD27">
        <v>8.7279999999999998</v>
      </c>
      <c r="AE27">
        <v>8.702</v>
      </c>
      <c r="AF27">
        <v>8.8079999999999998</v>
      </c>
      <c r="AG27">
        <v>16.114999999999998</v>
      </c>
      <c r="AH27">
        <v>16.512</v>
      </c>
      <c r="AI27">
        <v>26.670999999999999</v>
      </c>
      <c r="AJ27">
        <v>3.4</v>
      </c>
      <c r="AK27">
        <v>26.670999999999999</v>
      </c>
      <c r="AL27" s="13">
        <v>2.7250000000000001</v>
      </c>
      <c r="AM27">
        <v>3.2</v>
      </c>
      <c r="AN27" t="s">
        <v>27</v>
      </c>
      <c r="AO27" t="s">
        <v>8</v>
      </c>
      <c r="AP27">
        <v>8.8379999999999992</v>
      </c>
      <c r="AQ27">
        <v>8.8079999999999998</v>
      </c>
      <c r="AR27">
        <v>8.9329999999999998</v>
      </c>
      <c r="AS27">
        <v>16.512</v>
      </c>
      <c r="AT27">
        <v>16.977</v>
      </c>
      <c r="AU27">
        <v>134.66999999999999</v>
      </c>
      <c r="AV27">
        <v>17</v>
      </c>
      <c r="AW27">
        <v>134.66999999999999</v>
      </c>
      <c r="AX27" s="14">
        <v>13.49</v>
      </c>
      <c r="AY27">
        <v>15.6</v>
      </c>
      <c r="AZ27" t="s">
        <v>27</v>
      </c>
      <c r="BA27" t="s">
        <v>9</v>
      </c>
    </row>
    <row r="28" spans="1:53" x14ac:dyDescent="0.2">
      <c r="A28" t="s">
        <v>126</v>
      </c>
      <c r="B28" t="s">
        <v>23</v>
      </c>
      <c r="C28" t="s">
        <v>122</v>
      </c>
      <c r="E28">
        <v>0</v>
      </c>
      <c r="F28">
        <v>4.4880000000000004</v>
      </c>
      <c r="G28">
        <v>4.4649999999999999</v>
      </c>
      <c r="H28">
        <v>4.6349999999999998</v>
      </c>
      <c r="I28">
        <v>15.962999999999999</v>
      </c>
      <c r="J28">
        <v>16.805</v>
      </c>
      <c r="K28">
        <v>6891.92</v>
      </c>
      <c r="L28">
        <v>849.3</v>
      </c>
      <c r="M28">
        <v>6891.92</v>
      </c>
      <c r="N28" t="s">
        <v>25</v>
      </c>
      <c r="O28" t="s">
        <v>25</v>
      </c>
      <c r="P28" t="s">
        <v>26</v>
      </c>
      <c r="Q28" t="s">
        <v>6</v>
      </c>
      <c r="R28">
        <v>5.883</v>
      </c>
      <c r="S28">
        <v>5.8680000000000003</v>
      </c>
      <c r="T28">
        <v>6.0570000000000004</v>
      </c>
      <c r="U28">
        <v>16.093</v>
      </c>
      <c r="V28">
        <v>18.518999999999998</v>
      </c>
      <c r="W28">
        <v>762.76</v>
      </c>
      <c r="X28">
        <v>94</v>
      </c>
      <c r="Y28">
        <v>762.76</v>
      </c>
      <c r="Z28" s="12">
        <v>85.525000000000006</v>
      </c>
      <c r="AA28">
        <v>94.5</v>
      </c>
      <c r="AB28" t="s">
        <v>27</v>
      </c>
      <c r="AC28" t="s">
        <v>95</v>
      </c>
      <c r="AD28">
        <v>8.7330000000000005</v>
      </c>
      <c r="AE28">
        <v>8.6999999999999993</v>
      </c>
      <c r="AF28">
        <v>8.8149999999999995</v>
      </c>
      <c r="AG28">
        <v>15.992000000000001</v>
      </c>
      <c r="AH28">
        <v>16.329000000000001</v>
      </c>
      <c r="AI28">
        <v>15.179</v>
      </c>
      <c r="AJ28">
        <v>1.9</v>
      </c>
      <c r="AK28">
        <v>15.179</v>
      </c>
      <c r="AL28" s="13">
        <v>1.5629999999999999</v>
      </c>
      <c r="AM28">
        <v>1.7</v>
      </c>
      <c r="AN28" t="s">
        <v>27</v>
      </c>
      <c r="AO28" t="s">
        <v>8</v>
      </c>
      <c r="AP28">
        <v>8.843</v>
      </c>
      <c r="AQ28">
        <v>8.8149999999999995</v>
      </c>
      <c r="AR28">
        <v>8.9220000000000006</v>
      </c>
      <c r="AS28">
        <v>16.329000000000001</v>
      </c>
      <c r="AT28">
        <v>16.649000000000001</v>
      </c>
      <c r="AU28">
        <v>33.506999999999998</v>
      </c>
      <c r="AV28">
        <v>4.0999999999999996</v>
      </c>
      <c r="AW28">
        <v>33.506999999999998</v>
      </c>
      <c r="AX28" s="14">
        <v>3.3820000000000001</v>
      </c>
      <c r="AY28">
        <v>3.7</v>
      </c>
      <c r="AZ28" t="s">
        <v>27</v>
      </c>
      <c r="BA28" t="s">
        <v>9</v>
      </c>
    </row>
    <row r="29" spans="1:53" x14ac:dyDescent="0.2">
      <c r="A29" t="s">
        <v>127</v>
      </c>
      <c r="B29" t="s">
        <v>23</v>
      </c>
      <c r="C29" t="s">
        <v>122</v>
      </c>
      <c r="E29">
        <v>0</v>
      </c>
      <c r="F29">
        <v>4.4870000000000001</v>
      </c>
      <c r="G29">
        <v>4.4649999999999999</v>
      </c>
      <c r="H29">
        <v>4.633</v>
      </c>
      <c r="I29">
        <v>15.856999999999999</v>
      </c>
      <c r="J29">
        <v>16.707999999999998</v>
      </c>
      <c r="K29">
        <v>7178.5529999999999</v>
      </c>
      <c r="L29">
        <v>870.3</v>
      </c>
      <c r="M29">
        <v>7178.5529999999999</v>
      </c>
      <c r="N29" t="s">
        <v>25</v>
      </c>
      <c r="O29" t="s">
        <v>25</v>
      </c>
      <c r="P29" t="s">
        <v>26</v>
      </c>
      <c r="Q29" t="s">
        <v>6</v>
      </c>
      <c r="R29">
        <v>5.883</v>
      </c>
      <c r="S29">
        <v>5.867</v>
      </c>
      <c r="T29">
        <v>6.0679999999999996</v>
      </c>
      <c r="U29">
        <v>15.882</v>
      </c>
      <c r="V29">
        <v>18.478999999999999</v>
      </c>
      <c r="W29">
        <v>776.43299999999999</v>
      </c>
      <c r="X29">
        <v>94.1</v>
      </c>
      <c r="Y29">
        <v>776.43299999999999</v>
      </c>
      <c r="Z29" s="12">
        <v>83.581999999999994</v>
      </c>
      <c r="AA29">
        <v>94.6</v>
      </c>
      <c r="AB29" t="s">
        <v>27</v>
      </c>
      <c r="AC29" t="s">
        <v>95</v>
      </c>
      <c r="AD29">
        <v>8.7319999999999993</v>
      </c>
      <c r="AE29">
        <v>8.6980000000000004</v>
      </c>
      <c r="AF29">
        <v>8.8130000000000006</v>
      </c>
      <c r="AG29">
        <v>16.562999999999999</v>
      </c>
      <c r="AH29">
        <v>16.89</v>
      </c>
      <c r="AI29">
        <v>15.975</v>
      </c>
      <c r="AJ29">
        <v>1.9</v>
      </c>
      <c r="AK29">
        <v>15.975</v>
      </c>
      <c r="AL29" s="13">
        <v>1.579</v>
      </c>
      <c r="AM29">
        <v>1.8</v>
      </c>
      <c r="AN29" t="s">
        <v>27</v>
      </c>
      <c r="AO29" t="s">
        <v>8</v>
      </c>
      <c r="AP29">
        <v>8.8420000000000005</v>
      </c>
      <c r="AQ29">
        <v>8.8130000000000006</v>
      </c>
      <c r="AR29">
        <v>8.92</v>
      </c>
      <c r="AS29">
        <v>16.89</v>
      </c>
      <c r="AT29">
        <v>17.193000000000001</v>
      </c>
      <c r="AU29">
        <v>32.47</v>
      </c>
      <c r="AV29">
        <v>3.9</v>
      </c>
      <c r="AW29">
        <v>32.47</v>
      </c>
      <c r="AX29" s="14">
        <v>3.1459999999999999</v>
      </c>
      <c r="AY29">
        <v>3.6</v>
      </c>
      <c r="AZ29" t="s">
        <v>27</v>
      </c>
      <c r="BA29" t="s">
        <v>9</v>
      </c>
    </row>
    <row r="30" spans="1:53" x14ac:dyDescent="0.2">
      <c r="A30" t="s">
        <v>128</v>
      </c>
      <c r="B30" t="s">
        <v>23</v>
      </c>
      <c r="C30" t="s">
        <v>122</v>
      </c>
      <c r="E30">
        <v>0</v>
      </c>
      <c r="F30">
        <v>4.4880000000000004</v>
      </c>
      <c r="G30">
        <v>4.468</v>
      </c>
      <c r="H30">
        <v>4.6349999999999998</v>
      </c>
      <c r="I30">
        <v>15.994999999999999</v>
      </c>
      <c r="J30">
        <v>16.776</v>
      </c>
      <c r="K30">
        <v>7150.6530000000002</v>
      </c>
      <c r="L30">
        <v>845.6</v>
      </c>
      <c r="M30">
        <v>7150.6530000000002</v>
      </c>
      <c r="N30" t="s">
        <v>25</v>
      </c>
      <c r="O30" t="s">
        <v>25</v>
      </c>
      <c r="P30" t="s">
        <v>26</v>
      </c>
      <c r="Q30" t="s">
        <v>6</v>
      </c>
      <c r="R30">
        <v>5.883</v>
      </c>
      <c r="S30">
        <v>5.867</v>
      </c>
      <c r="T30">
        <v>6.0549999999999997</v>
      </c>
      <c r="U30">
        <v>15.888999999999999</v>
      </c>
      <c r="V30">
        <v>18.510999999999999</v>
      </c>
      <c r="W30">
        <v>816.08399999999995</v>
      </c>
      <c r="X30">
        <v>96.5</v>
      </c>
      <c r="Y30">
        <v>816.08399999999995</v>
      </c>
      <c r="Z30" s="12">
        <v>88.192999999999998</v>
      </c>
      <c r="AA30">
        <v>96.8</v>
      </c>
      <c r="AB30" t="s">
        <v>27</v>
      </c>
      <c r="AC30" t="s">
        <v>95</v>
      </c>
      <c r="AD30">
        <v>8.7319999999999993</v>
      </c>
      <c r="AE30">
        <v>8.6980000000000004</v>
      </c>
      <c r="AF30">
        <v>8.8179999999999996</v>
      </c>
      <c r="AG30">
        <v>16.151</v>
      </c>
      <c r="AH30">
        <v>16.431999999999999</v>
      </c>
      <c r="AI30">
        <v>12.759</v>
      </c>
      <c r="AJ30">
        <v>1.5</v>
      </c>
      <c r="AK30">
        <v>12.759</v>
      </c>
      <c r="AL30" s="13">
        <v>1.266</v>
      </c>
      <c r="AM30">
        <v>1.4</v>
      </c>
      <c r="AN30" t="s">
        <v>27</v>
      </c>
      <c r="AO30" t="s">
        <v>8</v>
      </c>
      <c r="AP30">
        <v>8.8450000000000006</v>
      </c>
      <c r="AQ30">
        <v>8.8179999999999996</v>
      </c>
      <c r="AR30">
        <v>8.9179999999999993</v>
      </c>
      <c r="AS30">
        <v>16.431999999999999</v>
      </c>
      <c r="AT30">
        <v>16.664999999999999</v>
      </c>
      <c r="AU30">
        <v>16.815999999999999</v>
      </c>
      <c r="AV30">
        <v>2</v>
      </c>
      <c r="AW30">
        <v>16.815999999999999</v>
      </c>
      <c r="AX30" s="14">
        <v>1.6359999999999999</v>
      </c>
      <c r="AY30">
        <v>1.8</v>
      </c>
      <c r="AZ30" t="s">
        <v>27</v>
      </c>
      <c r="BA30" t="s">
        <v>9</v>
      </c>
    </row>
    <row r="31" spans="1:53" x14ac:dyDescent="0.2">
      <c r="A31" t="s">
        <v>129</v>
      </c>
      <c r="B31" t="s">
        <v>23</v>
      </c>
      <c r="C31" t="s">
        <v>122</v>
      </c>
      <c r="E31">
        <v>0</v>
      </c>
      <c r="F31">
        <v>4.4880000000000004</v>
      </c>
      <c r="G31">
        <v>4.4649999999999999</v>
      </c>
      <c r="H31">
        <v>4.6349999999999998</v>
      </c>
      <c r="I31">
        <v>15.92</v>
      </c>
      <c r="J31">
        <v>16.771999999999998</v>
      </c>
      <c r="K31">
        <v>7077.0820000000003</v>
      </c>
      <c r="L31">
        <v>858</v>
      </c>
      <c r="M31">
        <v>7077.0820000000003</v>
      </c>
      <c r="N31" t="s">
        <v>25</v>
      </c>
      <c r="O31" t="s">
        <v>25</v>
      </c>
      <c r="P31" t="s">
        <v>26</v>
      </c>
      <c r="Q31" t="s">
        <v>6</v>
      </c>
      <c r="R31">
        <v>5.883</v>
      </c>
      <c r="S31">
        <v>5.8680000000000003</v>
      </c>
      <c r="T31">
        <v>6.0579999999999998</v>
      </c>
      <c r="U31">
        <v>15.897</v>
      </c>
      <c r="V31">
        <v>18.425999999999998</v>
      </c>
      <c r="W31">
        <v>792.52099999999996</v>
      </c>
      <c r="X31">
        <v>96.1</v>
      </c>
      <c r="Y31">
        <v>792.52099999999996</v>
      </c>
      <c r="Z31" s="12">
        <v>86.537000000000006</v>
      </c>
      <c r="AA31">
        <v>96.4</v>
      </c>
      <c r="AB31" t="s">
        <v>27</v>
      </c>
      <c r="AC31" t="s">
        <v>95</v>
      </c>
      <c r="AD31">
        <v>8.7319999999999993</v>
      </c>
      <c r="AE31">
        <v>8.7029999999999994</v>
      </c>
      <c r="AF31">
        <v>8.8170000000000002</v>
      </c>
      <c r="AG31">
        <v>16.359000000000002</v>
      </c>
      <c r="AH31">
        <v>16.635999999999999</v>
      </c>
      <c r="AI31">
        <v>13.763999999999999</v>
      </c>
      <c r="AJ31">
        <v>1.7</v>
      </c>
      <c r="AK31">
        <v>13.763999999999999</v>
      </c>
      <c r="AL31" s="13">
        <v>1.38</v>
      </c>
      <c r="AM31">
        <v>1.5</v>
      </c>
      <c r="AN31" t="s">
        <v>27</v>
      </c>
      <c r="AO31" t="s">
        <v>8</v>
      </c>
      <c r="AP31">
        <v>8.8450000000000006</v>
      </c>
      <c r="AQ31">
        <v>8.8170000000000002</v>
      </c>
      <c r="AR31">
        <v>8.92</v>
      </c>
      <c r="AS31">
        <v>16.635999999999999</v>
      </c>
      <c r="AT31">
        <v>16.888999999999999</v>
      </c>
      <c r="AU31">
        <v>18.550999999999998</v>
      </c>
      <c r="AV31">
        <v>2.2000000000000002</v>
      </c>
      <c r="AW31">
        <v>18.550999999999998</v>
      </c>
      <c r="AX31" s="14">
        <v>1.823</v>
      </c>
      <c r="AY31">
        <v>2</v>
      </c>
      <c r="AZ31" t="s">
        <v>27</v>
      </c>
      <c r="BA31" t="s">
        <v>9</v>
      </c>
    </row>
    <row r="32" spans="1:53" x14ac:dyDescent="0.2">
      <c r="A32" t="s">
        <v>130</v>
      </c>
      <c r="B32" t="s">
        <v>23</v>
      </c>
      <c r="C32" t="s">
        <v>131</v>
      </c>
      <c r="E32">
        <v>0</v>
      </c>
      <c r="F32">
        <v>4.4870000000000001</v>
      </c>
      <c r="G32">
        <v>4.4630000000000001</v>
      </c>
      <c r="H32">
        <v>4.63</v>
      </c>
      <c r="I32">
        <v>15.946999999999999</v>
      </c>
      <c r="J32">
        <v>16.683</v>
      </c>
      <c r="K32">
        <v>7105.0249999999996</v>
      </c>
      <c r="L32">
        <v>818.8</v>
      </c>
      <c r="M32">
        <v>7105.0249999999996</v>
      </c>
      <c r="N32" t="s">
        <v>25</v>
      </c>
      <c r="O32" t="s">
        <v>25</v>
      </c>
      <c r="P32" t="s">
        <v>26</v>
      </c>
      <c r="Q32" t="s">
        <v>6</v>
      </c>
      <c r="R32">
        <v>5.89</v>
      </c>
      <c r="S32">
        <v>5.8769999999999998</v>
      </c>
      <c r="T32">
        <v>6.04</v>
      </c>
      <c r="U32">
        <v>15.847</v>
      </c>
      <c r="V32">
        <v>17.803999999999998</v>
      </c>
      <c r="W32">
        <v>371.35</v>
      </c>
      <c r="X32">
        <v>42.8</v>
      </c>
      <c r="Y32">
        <v>371.35</v>
      </c>
      <c r="Z32" s="12">
        <v>40.389000000000003</v>
      </c>
      <c r="AA32">
        <v>45.4</v>
      </c>
      <c r="AB32" t="s">
        <v>27</v>
      </c>
      <c r="AC32" t="s">
        <v>95</v>
      </c>
      <c r="AD32">
        <v>8.7270000000000003</v>
      </c>
      <c r="AE32">
        <v>8.6950000000000003</v>
      </c>
      <c r="AF32">
        <v>8.8019999999999996</v>
      </c>
      <c r="AG32">
        <v>16.263999999999999</v>
      </c>
      <c r="AH32">
        <v>16.704999999999998</v>
      </c>
      <c r="AI32">
        <v>30.420999999999999</v>
      </c>
      <c r="AJ32">
        <v>3.5</v>
      </c>
      <c r="AK32">
        <v>30.420999999999999</v>
      </c>
      <c r="AL32" s="13">
        <v>3.0379999999999998</v>
      </c>
      <c r="AM32">
        <v>3.4</v>
      </c>
      <c r="AN32" t="s">
        <v>27</v>
      </c>
      <c r="AO32" t="s">
        <v>8</v>
      </c>
      <c r="AP32">
        <v>8.8369999999999997</v>
      </c>
      <c r="AQ32">
        <v>8.8019999999999996</v>
      </c>
      <c r="AR32">
        <v>8.9420000000000002</v>
      </c>
      <c r="AS32">
        <v>16.704999999999998</v>
      </c>
      <c r="AT32">
        <v>17.352</v>
      </c>
      <c r="AU32">
        <v>465.952</v>
      </c>
      <c r="AV32">
        <v>53.7</v>
      </c>
      <c r="AW32">
        <v>465.952</v>
      </c>
      <c r="AX32" s="14">
        <v>45.616999999999997</v>
      </c>
      <c r="AY32">
        <v>51.2</v>
      </c>
      <c r="AZ32" t="s">
        <v>27</v>
      </c>
      <c r="BA32" t="s">
        <v>9</v>
      </c>
    </row>
    <row r="33" spans="1:53" x14ac:dyDescent="0.2">
      <c r="A33" t="s">
        <v>132</v>
      </c>
      <c r="B33" t="s">
        <v>23</v>
      </c>
      <c r="C33" t="s">
        <v>131</v>
      </c>
      <c r="E33">
        <v>0</v>
      </c>
      <c r="F33">
        <v>4.4870000000000001</v>
      </c>
      <c r="G33">
        <v>4.4649999999999999</v>
      </c>
      <c r="H33">
        <v>4.6280000000000001</v>
      </c>
      <c r="I33">
        <v>16.225000000000001</v>
      </c>
      <c r="J33">
        <v>16.896999999999998</v>
      </c>
      <c r="K33">
        <v>6944.7709999999997</v>
      </c>
      <c r="L33">
        <v>820.2</v>
      </c>
      <c r="M33">
        <v>6944.7709999999997</v>
      </c>
      <c r="N33" t="s">
        <v>25</v>
      </c>
      <c r="O33" t="s">
        <v>25</v>
      </c>
      <c r="P33" t="s">
        <v>26</v>
      </c>
      <c r="Q33" t="s">
        <v>6</v>
      </c>
      <c r="R33">
        <v>5.89</v>
      </c>
      <c r="S33">
        <v>5.8769999999999998</v>
      </c>
      <c r="T33">
        <v>6.0449999999999999</v>
      </c>
      <c r="U33">
        <v>15.888</v>
      </c>
      <c r="V33">
        <v>17.706</v>
      </c>
      <c r="W33">
        <v>365.23399999999998</v>
      </c>
      <c r="X33">
        <v>43.1</v>
      </c>
      <c r="Y33">
        <v>365.23399999999998</v>
      </c>
      <c r="Z33" s="12">
        <v>40.64</v>
      </c>
      <c r="AA33">
        <v>45.7</v>
      </c>
      <c r="AB33" t="s">
        <v>27</v>
      </c>
      <c r="AC33" t="s">
        <v>95</v>
      </c>
      <c r="AD33">
        <v>8.7270000000000003</v>
      </c>
      <c r="AE33">
        <v>8.6969999999999992</v>
      </c>
      <c r="AF33">
        <v>8.798</v>
      </c>
      <c r="AG33">
        <v>16.12</v>
      </c>
      <c r="AH33">
        <v>16.568999999999999</v>
      </c>
      <c r="AI33">
        <v>29.035</v>
      </c>
      <c r="AJ33">
        <v>3.4</v>
      </c>
      <c r="AK33">
        <v>29.035</v>
      </c>
      <c r="AL33" s="13">
        <v>2.9670000000000001</v>
      </c>
      <c r="AM33">
        <v>3.3</v>
      </c>
      <c r="AN33" t="s">
        <v>27</v>
      </c>
      <c r="AO33" t="s">
        <v>8</v>
      </c>
      <c r="AP33">
        <v>8.8369999999999997</v>
      </c>
      <c r="AQ33">
        <v>8.8019999999999996</v>
      </c>
      <c r="AR33">
        <v>8.9380000000000006</v>
      </c>
      <c r="AS33">
        <v>16.571000000000002</v>
      </c>
      <c r="AT33">
        <v>17.282</v>
      </c>
      <c r="AU33">
        <v>452.49799999999999</v>
      </c>
      <c r="AV33">
        <v>53.4</v>
      </c>
      <c r="AW33">
        <v>452.49799999999999</v>
      </c>
      <c r="AX33" s="14">
        <v>45.322000000000003</v>
      </c>
      <c r="AY33">
        <v>51</v>
      </c>
      <c r="AZ33" t="s">
        <v>27</v>
      </c>
      <c r="BA33" t="s">
        <v>9</v>
      </c>
    </row>
    <row r="34" spans="1:53" x14ac:dyDescent="0.2">
      <c r="A34" t="s">
        <v>133</v>
      </c>
      <c r="B34" t="s">
        <v>23</v>
      </c>
      <c r="C34" t="s">
        <v>131</v>
      </c>
      <c r="E34">
        <v>0</v>
      </c>
      <c r="F34">
        <v>4.4880000000000004</v>
      </c>
      <c r="G34">
        <v>4.468</v>
      </c>
      <c r="H34">
        <v>4.6319999999999997</v>
      </c>
      <c r="I34">
        <v>15.994</v>
      </c>
      <c r="J34">
        <v>16.728000000000002</v>
      </c>
      <c r="K34">
        <v>6958.9849999999997</v>
      </c>
      <c r="L34">
        <v>842.1</v>
      </c>
      <c r="M34">
        <v>6958.9849999999997</v>
      </c>
      <c r="N34" t="s">
        <v>25</v>
      </c>
      <c r="O34" t="s">
        <v>25</v>
      </c>
      <c r="P34" t="s">
        <v>26</v>
      </c>
      <c r="Q34" t="s">
        <v>6</v>
      </c>
      <c r="R34">
        <v>5.8869999999999996</v>
      </c>
      <c r="S34">
        <v>5.8719999999999999</v>
      </c>
      <c r="T34">
        <v>6.0620000000000003</v>
      </c>
      <c r="U34">
        <v>15.87</v>
      </c>
      <c r="V34">
        <v>17.933</v>
      </c>
      <c r="W34">
        <v>582.72799999999995</v>
      </c>
      <c r="X34">
        <v>70.5</v>
      </c>
      <c r="Y34">
        <v>582.72799999999995</v>
      </c>
      <c r="Z34" s="12">
        <v>64.709000000000003</v>
      </c>
      <c r="AA34">
        <v>72.599999999999994</v>
      </c>
      <c r="AB34" t="s">
        <v>27</v>
      </c>
      <c r="AC34" t="s">
        <v>95</v>
      </c>
      <c r="AD34">
        <v>8.7279999999999998</v>
      </c>
      <c r="AE34">
        <v>8.6980000000000004</v>
      </c>
      <c r="AF34">
        <v>8.8070000000000004</v>
      </c>
      <c r="AG34">
        <v>16.262</v>
      </c>
      <c r="AH34">
        <v>16.745000000000001</v>
      </c>
      <c r="AI34">
        <v>31.114000000000001</v>
      </c>
      <c r="AJ34">
        <v>3.8</v>
      </c>
      <c r="AK34">
        <v>31.114000000000001</v>
      </c>
      <c r="AL34" s="13">
        <v>3.173</v>
      </c>
      <c r="AM34">
        <v>3.6</v>
      </c>
      <c r="AN34" t="s">
        <v>27</v>
      </c>
      <c r="AO34" t="s">
        <v>8</v>
      </c>
      <c r="AP34">
        <v>8.8379999999999992</v>
      </c>
      <c r="AQ34">
        <v>8.8070000000000004</v>
      </c>
      <c r="AR34">
        <v>8.9320000000000004</v>
      </c>
      <c r="AS34">
        <v>16.745000000000001</v>
      </c>
      <c r="AT34">
        <v>17.300999999999998</v>
      </c>
      <c r="AU34">
        <v>212.494</v>
      </c>
      <c r="AV34">
        <v>25.7</v>
      </c>
      <c r="AW34">
        <v>212.494</v>
      </c>
      <c r="AX34" s="14">
        <v>21.24</v>
      </c>
      <c r="AY34">
        <v>23.8</v>
      </c>
      <c r="AZ34" t="s">
        <v>27</v>
      </c>
      <c r="BA34" t="s">
        <v>9</v>
      </c>
    </row>
    <row r="35" spans="1:53" x14ac:dyDescent="0.2">
      <c r="A35" t="s">
        <v>134</v>
      </c>
      <c r="B35" t="s">
        <v>23</v>
      </c>
      <c r="C35" t="s">
        <v>131</v>
      </c>
      <c r="E35">
        <v>0</v>
      </c>
      <c r="F35">
        <v>4.4880000000000004</v>
      </c>
      <c r="G35">
        <v>4.4669999999999996</v>
      </c>
      <c r="H35">
        <v>4.63</v>
      </c>
      <c r="I35">
        <v>16.047000000000001</v>
      </c>
      <c r="J35">
        <v>16.800999999999998</v>
      </c>
      <c r="K35">
        <v>6802.0820000000003</v>
      </c>
      <c r="L35">
        <v>851.4</v>
      </c>
      <c r="M35">
        <v>6802.0820000000003</v>
      </c>
      <c r="N35" t="s">
        <v>25</v>
      </c>
      <c r="O35" t="s">
        <v>25</v>
      </c>
      <c r="P35" t="s">
        <v>26</v>
      </c>
      <c r="Q35" t="s">
        <v>6</v>
      </c>
      <c r="R35">
        <v>5.8869999999999996</v>
      </c>
      <c r="S35">
        <v>5.8719999999999999</v>
      </c>
      <c r="T35">
        <v>6.05</v>
      </c>
      <c r="U35">
        <v>15.901999999999999</v>
      </c>
      <c r="V35">
        <v>18.215</v>
      </c>
      <c r="W35">
        <v>559.31700000000001</v>
      </c>
      <c r="X35">
        <v>70</v>
      </c>
      <c r="Y35">
        <v>559.31700000000001</v>
      </c>
      <c r="Z35" s="12">
        <v>63.542000000000002</v>
      </c>
      <c r="AA35">
        <v>72.099999999999994</v>
      </c>
      <c r="AB35" t="s">
        <v>27</v>
      </c>
      <c r="AC35" t="s">
        <v>95</v>
      </c>
      <c r="AD35">
        <v>8.7270000000000003</v>
      </c>
      <c r="AE35">
        <v>8.6950000000000003</v>
      </c>
      <c r="AF35">
        <v>8.8049999999999997</v>
      </c>
      <c r="AG35">
        <v>16.27</v>
      </c>
      <c r="AH35">
        <v>16.683</v>
      </c>
      <c r="AI35">
        <v>30.381</v>
      </c>
      <c r="AJ35">
        <v>3.8</v>
      </c>
      <c r="AK35">
        <v>30.381</v>
      </c>
      <c r="AL35" s="13">
        <v>3.169</v>
      </c>
      <c r="AM35">
        <v>3.6</v>
      </c>
      <c r="AN35" t="s">
        <v>27</v>
      </c>
      <c r="AO35" t="s">
        <v>8</v>
      </c>
      <c r="AP35">
        <v>8.8369999999999997</v>
      </c>
      <c r="AQ35">
        <v>8.8049999999999997</v>
      </c>
      <c r="AR35">
        <v>8.9369999999999994</v>
      </c>
      <c r="AS35">
        <v>16.683</v>
      </c>
      <c r="AT35">
        <v>17.175999999999998</v>
      </c>
      <c r="AU35">
        <v>209.21600000000001</v>
      </c>
      <c r="AV35">
        <v>26.2</v>
      </c>
      <c r="AW35">
        <v>209.21600000000001</v>
      </c>
      <c r="AX35" s="14">
        <v>21.395</v>
      </c>
      <c r="AY35">
        <v>24.3</v>
      </c>
      <c r="AZ35" t="s">
        <v>27</v>
      </c>
      <c r="BA35" t="s">
        <v>9</v>
      </c>
    </row>
    <row r="36" spans="1:53" x14ac:dyDescent="0.2">
      <c r="A36" t="s">
        <v>135</v>
      </c>
      <c r="B36" t="s">
        <v>23</v>
      </c>
      <c r="C36" t="s">
        <v>131</v>
      </c>
      <c r="E36">
        <v>0</v>
      </c>
      <c r="F36">
        <v>4.4880000000000004</v>
      </c>
      <c r="G36">
        <v>4.4669999999999996</v>
      </c>
      <c r="H36">
        <v>4.6319999999999997</v>
      </c>
      <c r="I36">
        <v>16.058</v>
      </c>
      <c r="J36">
        <v>16.867999999999999</v>
      </c>
      <c r="K36">
        <v>6990.3959999999997</v>
      </c>
      <c r="L36">
        <v>841.6</v>
      </c>
      <c r="M36">
        <v>6990.3959999999997</v>
      </c>
      <c r="N36" t="s">
        <v>25</v>
      </c>
      <c r="O36" t="s">
        <v>25</v>
      </c>
      <c r="P36" t="s">
        <v>26</v>
      </c>
      <c r="Q36" t="s">
        <v>6</v>
      </c>
      <c r="R36">
        <v>5.8849999999999998</v>
      </c>
      <c r="S36">
        <v>5.87</v>
      </c>
      <c r="T36">
        <v>6.0570000000000004</v>
      </c>
      <c r="U36">
        <v>15.971</v>
      </c>
      <c r="V36">
        <v>18.402000000000001</v>
      </c>
      <c r="W36">
        <v>733.20299999999997</v>
      </c>
      <c r="X36">
        <v>88.3</v>
      </c>
      <c r="Y36">
        <v>733.20299999999997</v>
      </c>
      <c r="Z36" s="12">
        <v>81.052999999999997</v>
      </c>
      <c r="AA36">
        <v>89.3</v>
      </c>
      <c r="AB36" t="s">
        <v>27</v>
      </c>
      <c r="AC36" t="s">
        <v>95</v>
      </c>
      <c r="AD36">
        <v>8.73</v>
      </c>
      <c r="AE36">
        <v>8.6999999999999993</v>
      </c>
      <c r="AF36">
        <v>8.8119999999999994</v>
      </c>
      <c r="AG36">
        <v>16.257999999999999</v>
      </c>
      <c r="AH36">
        <v>16.625</v>
      </c>
      <c r="AI36">
        <v>22.567</v>
      </c>
      <c r="AJ36">
        <v>2.7</v>
      </c>
      <c r="AK36">
        <v>22.567</v>
      </c>
      <c r="AL36" s="13">
        <v>2.2909999999999999</v>
      </c>
      <c r="AM36">
        <v>2.5</v>
      </c>
      <c r="AN36" t="s">
        <v>27</v>
      </c>
      <c r="AO36" t="s">
        <v>8</v>
      </c>
      <c r="AP36">
        <v>8.8420000000000005</v>
      </c>
      <c r="AQ36">
        <v>8.8119999999999994</v>
      </c>
      <c r="AR36">
        <v>8.93</v>
      </c>
      <c r="AS36">
        <v>16.625</v>
      </c>
      <c r="AT36">
        <v>17.015000000000001</v>
      </c>
      <c r="AU36">
        <v>74.835999999999999</v>
      </c>
      <c r="AV36">
        <v>9</v>
      </c>
      <c r="AW36">
        <v>74.835999999999999</v>
      </c>
      <c r="AX36" s="14">
        <v>7.4470000000000001</v>
      </c>
      <c r="AY36">
        <v>8.1999999999999993</v>
      </c>
      <c r="AZ36" t="s">
        <v>27</v>
      </c>
      <c r="BA36" t="s">
        <v>9</v>
      </c>
    </row>
    <row r="37" spans="1:53" x14ac:dyDescent="0.2">
      <c r="A37" t="s">
        <v>136</v>
      </c>
      <c r="B37" t="s">
        <v>23</v>
      </c>
      <c r="C37" t="s">
        <v>131</v>
      </c>
      <c r="E37">
        <v>0</v>
      </c>
      <c r="F37">
        <v>4.4870000000000001</v>
      </c>
      <c r="G37">
        <v>4.4649999999999999</v>
      </c>
      <c r="H37">
        <v>4.6319999999999997</v>
      </c>
      <c r="I37">
        <v>16.239000000000001</v>
      </c>
      <c r="J37">
        <v>17.013000000000002</v>
      </c>
      <c r="K37">
        <v>7193.9639999999999</v>
      </c>
      <c r="L37">
        <v>849.2</v>
      </c>
      <c r="M37">
        <v>7193.9639999999999</v>
      </c>
      <c r="N37" t="s">
        <v>25</v>
      </c>
      <c r="O37" t="s">
        <v>25</v>
      </c>
      <c r="P37" t="s">
        <v>26</v>
      </c>
      <c r="Q37" t="s">
        <v>6</v>
      </c>
      <c r="R37">
        <v>5.883</v>
      </c>
      <c r="S37">
        <v>5.8680000000000003</v>
      </c>
      <c r="T37">
        <v>6.0529999999999999</v>
      </c>
      <c r="U37">
        <v>16.03</v>
      </c>
      <c r="V37">
        <v>18.486999999999998</v>
      </c>
      <c r="W37">
        <v>748.72500000000002</v>
      </c>
      <c r="X37">
        <v>88.4</v>
      </c>
      <c r="Y37">
        <v>748.72500000000002</v>
      </c>
      <c r="Z37" s="12">
        <v>80.427000000000007</v>
      </c>
      <c r="AA37">
        <v>89.4</v>
      </c>
      <c r="AB37" t="s">
        <v>27</v>
      </c>
      <c r="AC37" t="s">
        <v>95</v>
      </c>
      <c r="AD37">
        <v>8.7279999999999998</v>
      </c>
      <c r="AE37">
        <v>8.6929999999999996</v>
      </c>
      <c r="AF37">
        <v>8.81</v>
      </c>
      <c r="AG37">
        <v>16.242999999999999</v>
      </c>
      <c r="AH37">
        <v>16.577000000000002</v>
      </c>
      <c r="AI37">
        <v>23.754000000000001</v>
      </c>
      <c r="AJ37">
        <v>2.8</v>
      </c>
      <c r="AK37">
        <v>23.754000000000001</v>
      </c>
      <c r="AL37" s="13">
        <v>2.343</v>
      </c>
      <c r="AM37">
        <v>2.6</v>
      </c>
      <c r="AN37" t="s">
        <v>27</v>
      </c>
      <c r="AO37" t="s">
        <v>8</v>
      </c>
      <c r="AP37">
        <v>8.84</v>
      </c>
      <c r="AQ37">
        <v>8.81</v>
      </c>
      <c r="AR37">
        <v>8.9329999999999998</v>
      </c>
      <c r="AS37">
        <v>16.577000000000002</v>
      </c>
      <c r="AT37">
        <v>16.931000000000001</v>
      </c>
      <c r="AU37">
        <v>74.697000000000003</v>
      </c>
      <c r="AV37">
        <v>8.8000000000000007</v>
      </c>
      <c r="AW37">
        <v>74.697000000000003</v>
      </c>
      <c r="AX37" s="14">
        <v>7.2220000000000004</v>
      </c>
      <c r="AY37">
        <v>8</v>
      </c>
      <c r="AZ37" t="s">
        <v>27</v>
      </c>
      <c r="BA37" t="s">
        <v>9</v>
      </c>
    </row>
    <row r="38" spans="1:53" x14ac:dyDescent="0.2">
      <c r="A38" t="s">
        <v>137</v>
      </c>
      <c r="B38" t="s">
        <v>23</v>
      </c>
      <c r="C38" t="s">
        <v>131</v>
      </c>
      <c r="E38">
        <v>0</v>
      </c>
      <c r="F38">
        <v>4.4870000000000001</v>
      </c>
      <c r="G38">
        <v>4.4649999999999999</v>
      </c>
      <c r="H38">
        <v>4.6319999999999997</v>
      </c>
      <c r="I38">
        <v>15.895</v>
      </c>
      <c r="J38">
        <v>16.681999999999999</v>
      </c>
      <c r="K38">
        <v>7013.6109999999999</v>
      </c>
      <c r="L38">
        <v>835.8</v>
      </c>
      <c r="M38">
        <v>7013.6109999999999</v>
      </c>
      <c r="N38" t="s">
        <v>25</v>
      </c>
      <c r="O38" t="s">
        <v>25</v>
      </c>
      <c r="P38" t="s">
        <v>26</v>
      </c>
      <c r="Q38" t="s">
        <v>6</v>
      </c>
      <c r="R38">
        <v>5.883</v>
      </c>
      <c r="S38">
        <v>5.8680000000000003</v>
      </c>
      <c r="T38">
        <v>6.07</v>
      </c>
      <c r="U38">
        <v>15.833</v>
      </c>
      <c r="V38">
        <v>18.03</v>
      </c>
      <c r="W38">
        <v>771.83199999999999</v>
      </c>
      <c r="X38">
        <v>92</v>
      </c>
      <c r="Y38">
        <v>771.83199999999999</v>
      </c>
      <c r="Z38" s="12">
        <v>85.040999999999997</v>
      </c>
      <c r="AA38">
        <v>92.7</v>
      </c>
      <c r="AB38" t="s">
        <v>27</v>
      </c>
      <c r="AC38" t="s">
        <v>95</v>
      </c>
      <c r="AD38">
        <v>8.7279999999999998</v>
      </c>
      <c r="AE38">
        <v>8.6950000000000003</v>
      </c>
      <c r="AF38">
        <v>8.8119999999999994</v>
      </c>
      <c r="AG38">
        <v>16.422999999999998</v>
      </c>
      <c r="AH38">
        <v>16.805</v>
      </c>
      <c r="AI38">
        <v>21.248000000000001</v>
      </c>
      <c r="AJ38">
        <v>2.5</v>
      </c>
      <c r="AK38">
        <v>21.248000000000001</v>
      </c>
      <c r="AL38" s="13">
        <v>2.15</v>
      </c>
      <c r="AM38">
        <v>2.2999999999999998</v>
      </c>
      <c r="AN38" t="s">
        <v>27</v>
      </c>
      <c r="AO38" t="s">
        <v>8</v>
      </c>
      <c r="AP38">
        <v>8.84</v>
      </c>
      <c r="AQ38">
        <v>8.8119999999999994</v>
      </c>
      <c r="AR38">
        <v>8.923</v>
      </c>
      <c r="AS38">
        <v>16.805</v>
      </c>
      <c r="AT38">
        <v>17.170999999999999</v>
      </c>
      <c r="AU38">
        <v>46.061</v>
      </c>
      <c r="AV38">
        <v>5.5</v>
      </c>
      <c r="AW38">
        <v>46.061</v>
      </c>
      <c r="AX38" s="14">
        <v>4.5679999999999996</v>
      </c>
      <c r="AY38">
        <v>5</v>
      </c>
      <c r="AZ38" t="s">
        <v>27</v>
      </c>
      <c r="BA38" t="s">
        <v>9</v>
      </c>
    </row>
    <row r="39" spans="1:53" x14ac:dyDescent="0.2">
      <c r="A39" t="s">
        <v>138</v>
      </c>
      <c r="B39" t="s">
        <v>23</v>
      </c>
      <c r="C39" t="s">
        <v>131</v>
      </c>
      <c r="E39">
        <v>0</v>
      </c>
      <c r="F39">
        <v>4.4880000000000004</v>
      </c>
      <c r="G39">
        <v>4.4649999999999999</v>
      </c>
      <c r="H39">
        <v>4.6319999999999997</v>
      </c>
      <c r="I39">
        <v>16.308</v>
      </c>
      <c r="J39">
        <v>17.151</v>
      </c>
      <c r="K39">
        <v>7162.8649999999998</v>
      </c>
      <c r="L39">
        <v>837.6</v>
      </c>
      <c r="M39">
        <v>7162.8649999999998</v>
      </c>
      <c r="N39" t="s">
        <v>25</v>
      </c>
      <c r="O39" t="s">
        <v>25</v>
      </c>
      <c r="P39" t="s">
        <v>26</v>
      </c>
      <c r="Q39" t="s">
        <v>6</v>
      </c>
      <c r="R39">
        <v>5.883</v>
      </c>
      <c r="S39">
        <v>5.8680000000000003</v>
      </c>
      <c r="T39">
        <v>6.0620000000000003</v>
      </c>
      <c r="U39">
        <v>16.245999999999999</v>
      </c>
      <c r="V39">
        <v>18.489000000000001</v>
      </c>
      <c r="W39">
        <v>788.202</v>
      </c>
      <c r="X39">
        <v>92.2</v>
      </c>
      <c r="Y39">
        <v>788.202</v>
      </c>
      <c r="Z39" s="12">
        <v>85.034999999999997</v>
      </c>
      <c r="AA39">
        <v>92.9</v>
      </c>
      <c r="AB39" t="s">
        <v>27</v>
      </c>
      <c r="AC39" t="s">
        <v>95</v>
      </c>
      <c r="AD39">
        <v>8.7279999999999998</v>
      </c>
      <c r="AE39">
        <v>8.6980000000000004</v>
      </c>
      <c r="AF39">
        <v>8.8130000000000006</v>
      </c>
      <c r="AG39">
        <v>16.082999999999998</v>
      </c>
      <c r="AH39">
        <v>16.431000000000001</v>
      </c>
      <c r="AI39">
        <v>22.417999999999999</v>
      </c>
      <c r="AJ39">
        <v>2.6</v>
      </c>
      <c r="AK39">
        <v>22.417999999999999</v>
      </c>
      <c r="AL39" s="13">
        <v>2.2210000000000001</v>
      </c>
      <c r="AM39">
        <v>2.4</v>
      </c>
      <c r="AN39" t="s">
        <v>27</v>
      </c>
      <c r="AO39" t="s">
        <v>8</v>
      </c>
      <c r="AP39">
        <v>8.8420000000000005</v>
      </c>
      <c r="AQ39">
        <v>8.8130000000000006</v>
      </c>
      <c r="AR39">
        <v>8.923</v>
      </c>
      <c r="AS39">
        <v>16.431000000000001</v>
      </c>
      <c r="AT39">
        <v>16.763999999999999</v>
      </c>
      <c r="AU39">
        <v>44.548999999999999</v>
      </c>
      <c r="AV39">
        <v>5.2</v>
      </c>
      <c r="AW39">
        <v>44.548999999999999</v>
      </c>
      <c r="AX39" s="14">
        <v>4.3259999999999996</v>
      </c>
      <c r="AY39">
        <v>4.7</v>
      </c>
      <c r="AZ39" t="s">
        <v>27</v>
      </c>
      <c r="BA39" t="s">
        <v>9</v>
      </c>
    </row>
    <row r="40" spans="1:53" x14ac:dyDescent="0.2">
      <c r="A40" t="s">
        <v>139</v>
      </c>
      <c r="B40" t="s">
        <v>23</v>
      </c>
      <c r="C40" t="s">
        <v>140</v>
      </c>
      <c r="E40">
        <v>0</v>
      </c>
      <c r="F40">
        <v>4.4880000000000004</v>
      </c>
      <c r="G40">
        <v>4.4669999999999996</v>
      </c>
      <c r="H40">
        <v>4.6369999999999996</v>
      </c>
      <c r="I40">
        <v>15.734999999999999</v>
      </c>
      <c r="J40">
        <v>16.594999999999999</v>
      </c>
      <c r="K40">
        <v>7119.6890000000003</v>
      </c>
      <c r="L40">
        <v>831.8</v>
      </c>
      <c r="M40">
        <v>7119.6890000000003</v>
      </c>
      <c r="N40" t="s">
        <v>25</v>
      </c>
      <c r="O40" t="s">
        <v>25</v>
      </c>
      <c r="P40" t="s">
        <v>26</v>
      </c>
      <c r="Q40" t="s">
        <v>6</v>
      </c>
      <c r="R40">
        <v>5.8979999999999997</v>
      </c>
      <c r="S40">
        <v>5.883</v>
      </c>
      <c r="T40">
        <v>6.0350000000000001</v>
      </c>
      <c r="U40">
        <v>15.677</v>
      </c>
      <c r="V40">
        <v>17.61</v>
      </c>
      <c r="W40">
        <v>259.58300000000003</v>
      </c>
      <c r="X40">
        <v>30.3</v>
      </c>
      <c r="Y40">
        <v>259.58300000000003</v>
      </c>
      <c r="Z40" s="12">
        <v>28.175000000000001</v>
      </c>
      <c r="AA40">
        <v>32.5</v>
      </c>
      <c r="AB40" t="s">
        <v>27</v>
      </c>
      <c r="AC40" t="s">
        <v>95</v>
      </c>
      <c r="AD40">
        <v>8.7249999999999996</v>
      </c>
      <c r="AE40">
        <v>8.6969999999999992</v>
      </c>
      <c r="AF40">
        <v>8.8030000000000008</v>
      </c>
      <c r="AG40">
        <v>16.091000000000001</v>
      </c>
      <c r="AH40">
        <v>16.591999999999999</v>
      </c>
      <c r="AI40">
        <v>100.48699999999999</v>
      </c>
      <c r="AJ40">
        <v>11.7</v>
      </c>
      <c r="AK40">
        <v>100.48699999999999</v>
      </c>
      <c r="AL40" s="13">
        <v>10.015000000000001</v>
      </c>
      <c r="AM40">
        <v>11.6</v>
      </c>
      <c r="AN40" t="s">
        <v>27</v>
      </c>
      <c r="AO40" t="s">
        <v>8</v>
      </c>
      <c r="AP40">
        <v>8.84</v>
      </c>
      <c r="AQ40">
        <v>8.8030000000000008</v>
      </c>
      <c r="AR40">
        <v>8.9420000000000002</v>
      </c>
      <c r="AS40">
        <v>16.591999999999999</v>
      </c>
      <c r="AT40">
        <v>17.241</v>
      </c>
      <c r="AU40">
        <v>495.86599999999999</v>
      </c>
      <c r="AV40">
        <v>57.9</v>
      </c>
      <c r="AW40">
        <v>495.86599999999999</v>
      </c>
      <c r="AX40" s="14">
        <v>48.445999999999998</v>
      </c>
      <c r="AY40">
        <v>55.9</v>
      </c>
      <c r="AZ40" t="s">
        <v>27</v>
      </c>
      <c r="BA40" t="s">
        <v>9</v>
      </c>
    </row>
    <row r="41" spans="1:53" x14ac:dyDescent="0.2">
      <c r="A41" t="s">
        <v>141</v>
      </c>
      <c r="B41" t="s">
        <v>23</v>
      </c>
      <c r="C41" t="s">
        <v>140</v>
      </c>
      <c r="E41">
        <v>0</v>
      </c>
      <c r="F41">
        <v>4.49</v>
      </c>
      <c r="G41">
        <v>4.4649999999999999</v>
      </c>
      <c r="H41">
        <v>4.633</v>
      </c>
      <c r="I41">
        <v>15.693</v>
      </c>
      <c r="J41">
        <v>16.545999999999999</v>
      </c>
      <c r="K41">
        <v>7085.5630000000001</v>
      </c>
      <c r="L41">
        <v>835.7</v>
      </c>
      <c r="M41">
        <v>7085.5630000000001</v>
      </c>
      <c r="N41" t="s">
        <v>25</v>
      </c>
      <c r="O41" t="s">
        <v>25</v>
      </c>
      <c r="P41" t="s">
        <v>26</v>
      </c>
      <c r="Q41" t="s">
        <v>6</v>
      </c>
      <c r="R41">
        <v>5.8970000000000002</v>
      </c>
      <c r="S41">
        <v>5.883</v>
      </c>
      <c r="T41">
        <v>6.04</v>
      </c>
      <c r="U41">
        <v>15.641</v>
      </c>
      <c r="V41">
        <v>17.498000000000001</v>
      </c>
      <c r="W41">
        <v>257.58300000000003</v>
      </c>
      <c r="X41">
        <v>30.4</v>
      </c>
      <c r="Y41">
        <v>257.58300000000003</v>
      </c>
      <c r="Z41" s="12">
        <v>28.091999999999999</v>
      </c>
      <c r="AA41">
        <v>32.6</v>
      </c>
      <c r="AB41" t="s">
        <v>27</v>
      </c>
      <c r="AC41" t="s">
        <v>95</v>
      </c>
      <c r="AD41">
        <v>8.7249999999999996</v>
      </c>
      <c r="AE41">
        <v>8.6929999999999996</v>
      </c>
      <c r="AF41">
        <v>8.8030000000000008</v>
      </c>
      <c r="AG41">
        <v>16.059999999999999</v>
      </c>
      <c r="AH41">
        <v>16.556999999999999</v>
      </c>
      <c r="AI41">
        <v>102.28700000000001</v>
      </c>
      <c r="AJ41">
        <v>12.1</v>
      </c>
      <c r="AK41">
        <v>102.28700000000001</v>
      </c>
      <c r="AL41" s="13">
        <v>10.243</v>
      </c>
      <c r="AM41">
        <v>11.9</v>
      </c>
      <c r="AN41" t="s">
        <v>27</v>
      </c>
      <c r="AO41" t="s">
        <v>8</v>
      </c>
      <c r="AP41">
        <v>8.8379999999999992</v>
      </c>
      <c r="AQ41">
        <v>8.8030000000000008</v>
      </c>
      <c r="AR41">
        <v>8.9420000000000002</v>
      </c>
      <c r="AS41">
        <v>16.556999999999999</v>
      </c>
      <c r="AT41">
        <v>17.181999999999999</v>
      </c>
      <c r="AU41">
        <v>488.01900000000001</v>
      </c>
      <c r="AV41">
        <v>57.6</v>
      </c>
      <c r="AW41">
        <v>488.01900000000001</v>
      </c>
      <c r="AX41" s="14">
        <v>47.908999999999999</v>
      </c>
      <c r="AY41">
        <v>55.5</v>
      </c>
      <c r="AZ41" t="s">
        <v>27</v>
      </c>
      <c r="BA41" t="s">
        <v>9</v>
      </c>
    </row>
    <row r="42" spans="1:53" x14ac:dyDescent="0.2">
      <c r="A42" t="s">
        <v>142</v>
      </c>
      <c r="B42" t="s">
        <v>23</v>
      </c>
      <c r="C42" t="s">
        <v>140</v>
      </c>
      <c r="E42">
        <v>0</v>
      </c>
      <c r="F42">
        <v>4.4880000000000004</v>
      </c>
      <c r="G42">
        <v>4.4669999999999996</v>
      </c>
      <c r="H42">
        <v>4.6319999999999997</v>
      </c>
      <c r="I42">
        <v>16.103000000000002</v>
      </c>
      <c r="J42">
        <v>16.896000000000001</v>
      </c>
      <c r="K42">
        <v>6949.482</v>
      </c>
      <c r="L42">
        <v>883</v>
      </c>
      <c r="M42">
        <v>6949.482</v>
      </c>
      <c r="N42" t="s">
        <v>25</v>
      </c>
      <c r="O42" t="s">
        <v>25</v>
      </c>
      <c r="P42" t="s">
        <v>26</v>
      </c>
      <c r="Q42" t="s">
        <v>6</v>
      </c>
      <c r="R42">
        <v>5.8879999999999999</v>
      </c>
      <c r="S42">
        <v>5.8730000000000002</v>
      </c>
      <c r="T42">
        <v>6.0650000000000004</v>
      </c>
      <c r="U42">
        <v>15.835000000000001</v>
      </c>
      <c r="V42">
        <v>18</v>
      </c>
      <c r="W42">
        <v>594.76</v>
      </c>
      <c r="X42">
        <v>75.599999999999994</v>
      </c>
      <c r="Y42">
        <v>594.76</v>
      </c>
      <c r="Z42" s="12">
        <v>66.135999999999996</v>
      </c>
      <c r="AA42">
        <v>77.400000000000006</v>
      </c>
      <c r="AB42" t="s">
        <v>27</v>
      </c>
      <c r="AC42" t="s">
        <v>95</v>
      </c>
      <c r="AD42">
        <v>8.7270000000000003</v>
      </c>
      <c r="AE42">
        <v>8.6969999999999992</v>
      </c>
      <c r="AF42">
        <v>8.8079999999999998</v>
      </c>
      <c r="AG42">
        <v>16.027000000000001</v>
      </c>
      <c r="AH42">
        <v>16.408999999999999</v>
      </c>
      <c r="AI42">
        <v>32.595999999999997</v>
      </c>
      <c r="AJ42">
        <v>4.0999999999999996</v>
      </c>
      <c r="AK42">
        <v>32.595999999999997</v>
      </c>
      <c r="AL42" s="13">
        <v>3.3279999999999998</v>
      </c>
      <c r="AM42">
        <v>3.9</v>
      </c>
      <c r="AN42" t="s">
        <v>27</v>
      </c>
      <c r="AO42" t="s">
        <v>8</v>
      </c>
      <c r="AP42">
        <v>8.8379999999999992</v>
      </c>
      <c r="AQ42">
        <v>8.8079999999999998</v>
      </c>
      <c r="AR42">
        <v>8.94</v>
      </c>
      <c r="AS42">
        <v>16.408999999999999</v>
      </c>
      <c r="AT42">
        <v>16.86</v>
      </c>
      <c r="AU42">
        <v>159.679</v>
      </c>
      <c r="AV42">
        <v>20.3</v>
      </c>
      <c r="AW42">
        <v>159.679</v>
      </c>
      <c r="AX42" s="14">
        <v>15.983000000000001</v>
      </c>
      <c r="AY42">
        <v>18.7</v>
      </c>
      <c r="AZ42" t="s">
        <v>27</v>
      </c>
      <c r="BA42" t="s">
        <v>9</v>
      </c>
    </row>
    <row r="43" spans="1:53" x14ac:dyDescent="0.2">
      <c r="A43" t="s">
        <v>143</v>
      </c>
      <c r="B43" t="s">
        <v>23</v>
      </c>
      <c r="C43" t="s">
        <v>140</v>
      </c>
      <c r="E43">
        <v>0</v>
      </c>
      <c r="F43">
        <v>4.4880000000000004</v>
      </c>
      <c r="G43">
        <v>4.4669999999999996</v>
      </c>
      <c r="H43">
        <v>4.6319999999999997</v>
      </c>
      <c r="I43">
        <v>15.848000000000001</v>
      </c>
      <c r="J43">
        <v>16.678000000000001</v>
      </c>
      <c r="K43">
        <v>6764.7089999999998</v>
      </c>
      <c r="L43">
        <v>885</v>
      </c>
      <c r="M43">
        <v>6764.7089999999998</v>
      </c>
      <c r="N43" t="s">
        <v>25</v>
      </c>
      <c r="O43" t="s">
        <v>25</v>
      </c>
      <c r="P43" t="s">
        <v>26</v>
      </c>
      <c r="Q43" t="s">
        <v>6</v>
      </c>
      <c r="R43">
        <v>5.8869999999999996</v>
      </c>
      <c r="S43">
        <v>5.8719999999999999</v>
      </c>
      <c r="T43">
        <v>6.0549999999999997</v>
      </c>
      <c r="U43">
        <v>15.71</v>
      </c>
      <c r="V43">
        <v>17.904</v>
      </c>
      <c r="W43">
        <v>579.01</v>
      </c>
      <c r="X43">
        <v>75.7</v>
      </c>
      <c r="Y43">
        <v>579.01</v>
      </c>
      <c r="Z43" s="12">
        <v>66.143000000000001</v>
      </c>
      <c r="AA43">
        <v>77.599999999999994</v>
      </c>
      <c r="AB43" t="s">
        <v>27</v>
      </c>
      <c r="AC43" t="s">
        <v>95</v>
      </c>
      <c r="AD43">
        <v>8.7270000000000003</v>
      </c>
      <c r="AE43">
        <v>8.6950000000000003</v>
      </c>
      <c r="AF43">
        <v>8.8070000000000004</v>
      </c>
      <c r="AG43">
        <v>16.029</v>
      </c>
      <c r="AH43">
        <v>16.431999999999999</v>
      </c>
      <c r="AI43">
        <v>31.527000000000001</v>
      </c>
      <c r="AJ43">
        <v>4.0999999999999996</v>
      </c>
      <c r="AK43">
        <v>31.527000000000001</v>
      </c>
      <c r="AL43" s="13">
        <v>3.3069999999999999</v>
      </c>
      <c r="AM43">
        <v>3.9</v>
      </c>
      <c r="AN43" t="s">
        <v>27</v>
      </c>
      <c r="AO43" t="s">
        <v>8</v>
      </c>
      <c r="AP43">
        <v>8.8369999999999997</v>
      </c>
      <c r="AQ43">
        <v>8.8070000000000004</v>
      </c>
      <c r="AR43">
        <v>8.9329999999999998</v>
      </c>
      <c r="AS43">
        <v>16.431999999999999</v>
      </c>
      <c r="AT43">
        <v>16.888999999999999</v>
      </c>
      <c r="AU43">
        <v>153.84299999999999</v>
      </c>
      <c r="AV43">
        <v>20.100000000000001</v>
      </c>
      <c r="AW43">
        <v>153.84299999999999</v>
      </c>
      <c r="AX43" s="14">
        <v>15.819000000000001</v>
      </c>
      <c r="AY43">
        <v>18.600000000000001</v>
      </c>
      <c r="AZ43" t="s">
        <v>27</v>
      </c>
      <c r="BA43" t="s">
        <v>9</v>
      </c>
    </row>
    <row r="44" spans="1:53" x14ac:dyDescent="0.2">
      <c r="A44" t="s">
        <v>144</v>
      </c>
      <c r="B44" t="s">
        <v>23</v>
      </c>
      <c r="C44" t="s">
        <v>140</v>
      </c>
      <c r="E44">
        <v>0</v>
      </c>
      <c r="F44">
        <v>4.4880000000000004</v>
      </c>
      <c r="G44">
        <v>4.4649999999999999</v>
      </c>
      <c r="H44">
        <v>4.6319999999999997</v>
      </c>
      <c r="I44">
        <v>15.832000000000001</v>
      </c>
      <c r="J44">
        <v>16.695</v>
      </c>
      <c r="K44">
        <v>6927.89</v>
      </c>
      <c r="L44">
        <v>860.6</v>
      </c>
      <c r="M44">
        <v>6927.89</v>
      </c>
      <c r="N44" t="s">
        <v>25</v>
      </c>
      <c r="O44" t="s">
        <v>25</v>
      </c>
      <c r="P44" t="s">
        <v>26</v>
      </c>
      <c r="Q44" t="s">
        <v>6</v>
      </c>
      <c r="R44">
        <v>5.883</v>
      </c>
      <c r="S44">
        <v>5.8680000000000003</v>
      </c>
      <c r="T44">
        <v>6.0519999999999996</v>
      </c>
      <c r="U44">
        <v>15.731999999999999</v>
      </c>
      <c r="V44">
        <v>18.131</v>
      </c>
      <c r="W44">
        <v>745.78599999999994</v>
      </c>
      <c r="X44">
        <v>92.6</v>
      </c>
      <c r="Y44">
        <v>745.78599999999994</v>
      </c>
      <c r="Z44" s="12">
        <v>83.188000000000002</v>
      </c>
      <c r="AA44">
        <v>93.3</v>
      </c>
      <c r="AB44" t="s">
        <v>27</v>
      </c>
      <c r="AC44" t="s">
        <v>95</v>
      </c>
      <c r="AD44">
        <v>8.73</v>
      </c>
      <c r="AE44">
        <v>8.6969999999999992</v>
      </c>
      <c r="AF44">
        <v>8.81</v>
      </c>
      <c r="AG44">
        <v>16.058</v>
      </c>
      <c r="AH44">
        <v>16.385000000000002</v>
      </c>
      <c r="AI44">
        <v>18.175000000000001</v>
      </c>
      <c r="AJ44">
        <v>2.2999999999999998</v>
      </c>
      <c r="AK44">
        <v>18.175000000000001</v>
      </c>
      <c r="AL44" s="13">
        <v>1.8620000000000001</v>
      </c>
      <c r="AM44">
        <v>2.1</v>
      </c>
      <c r="AN44" t="s">
        <v>27</v>
      </c>
      <c r="AO44" t="s">
        <v>8</v>
      </c>
      <c r="AP44">
        <v>8.8420000000000005</v>
      </c>
      <c r="AQ44">
        <v>8.81</v>
      </c>
      <c r="AR44">
        <v>8.923</v>
      </c>
      <c r="AS44">
        <v>16.385000000000002</v>
      </c>
      <c r="AT44">
        <v>16.712</v>
      </c>
      <c r="AU44">
        <v>41.082000000000001</v>
      </c>
      <c r="AV44">
        <v>5.0999999999999996</v>
      </c>
      <c r="AW44">
        <v>41.082000000000001</v>
      </c>
      <c r="AX44" s="14">
        <v>4.125</v>
      </c>
      <c r="AY44">
        <v>4.5999999999999996</v>
      </c>
      <c r="AZ44" t="s">
        <v>27</v>
      </c>
      <c r="BA44" t="s">
        <v>9</v>
      </c>
    </row>
    <row r="45" spans="1:53" x14ac:dyDescent="0.2">
      <c r="A45" t="s">
        <v>145</v>
      </c>
      <c r="B45" t="s">
        <v>23</v>
      </c>
      <c r="C45" t="s">
        <v>140</v>
      </c>
      <c r="E45">
        <v>0</v>
      </c>
      <c r="F45">
        <v>4.4880000000000004</v>
      </c>
      <c r="G45">
        <v>4.4669999999999996</v>
      </c>
      <c r="H45">
        <v>4.633</v>
      </c>
      <c r="I45">
        <v>15.782</v>
      </c>
      <c r="J45">
        <v>16.634</v>
      </c>
      <c r="K45">
        <v>7120.982</v>
      </c>
      <c r="L45">
        <v>888.2</v>
      </c>
      <c r="M45">
        <v>7120.982</v>
      </c>
      <c r="N45" t="s">
        <v>25</v>
      </c>
      <c r="O45" t="s">
        <v>25</v>
      </c>
      <c r="P45" t="s">
        <v>26</v>
      </c>
      <c r="Q45" t="s">
        <v>6</v>
      </c>
      <c r="R45">
        <v>5.8849999999999998</v>
      </c>
      <c r="S45">
        <v>5.8680000000000003</v>
      </c>
      <c r="T45">
        <v>6.0529999999999999</v>
      </c>
      <c r="U45">
        <v>15.747999999999999</v>
      </c>
      <c r="V45">
        <v>18.190000000000001</v>
      </c>
      <c r="W45">
        <v>744.625</v>
      </c>
      <c r="X45">
        <v>92.9</v>
      </c>
      <c r="Y45">
        <v>744.625</v>
      </c>
      <c r="Z45" s="12">
        <v>80.805999999999997</v>
      </c>
      <c r="AA45">
        <v>93.5</v>
      </c>
      <c r="AB45" t="s">
        <v>27</v>
      </c>
      <c r="AC45" t="s">
        <v>95</v>
      </c>
      <c r="AD45">
        <v>8.73</v>
      </c>
      <c r="AE45">
        <v>8.702</v>
      </c>
      <c r="AF45">
        <v>8.8130000000000006</v>
      </c>
      <c r="AG45">
        <v>16.311</v>
      </c>
      <c r="AH45">
        <v>16.661999999999999</v>
      </c>
      <c r="AI45">
        <v>18.545999999999999</v>
      </c>
      <c r="AJ45">
        <v>2.2999999999999998</v>
      </c>
      <c r="AK45">
        <v>18.545999999999999</v>
      </c>
      <c r="AL45" s="13">
        <v>1.8480000000000001</v>
      </c>
      <c r="AM45">
        <v>2.1</v>
      </c>
      <c r="AN45" t="s">
        <v>27</v>
      </c>
      <c r="AO45" t="s">
        <v>8</v>
      </c>
      <c r="AP45">
        <v>8.8420000000000005</v>
      </c>
      <c r="AQ45">
        <v>8.8130000000000006</v>
      </c>
      <c r="AR45">
        <v>8.9250000000000007</v>
      </c>
      <c r="AS45">
        <v>16.661999999999999</v>
      </c>
      <c r="AT45">
        <v>17.013000000000002</v>
      </c>
      <c r="AU45">
        <v>38.576999999999998</v>
      </c>
      <c r="AV45">
        <v>4.8</v>
      </c>
      <c r="AW45">
        <v>38.576999999999998</v>
      </c>
      <c r="AX45" s="14">
        <v>3.7679999999999998</v>
      </c>
      <c r="AY45">
        <v>4.4000000000000004</v>
      </c>
      <c r="AZ45" t="s">
        <v>27</v>
      </c>
      <c r="BA45" t="s">
        <v>9</v>
      </c>
    </row>
    <row r="46" spans="1:53" x14ac:dyDescent="0.2">
      <c r="A46" t="s">
        <v>146</v>
      </c>
      <c r="B46" t="s">
        <v>23</v>
      </c>
      <c r="C46" t="s">
        <v>140</v>
      </c>
      <c r="E46">
        <v>0</v>
      </c>
      <c r="F46">
        <v>4.4880000000000004</v>
      </c>
      <c r="G46">
        <v>4.4669999999999996</v>
      </c>
      <c r="H46">
        <v>4.633</v>
      </c>
      <c r="I46">
        <v>15.862</v>
      </c>
      <c r="J46">
        <v>16.712</v>
      </c>
      <c r="K46">
        <v>6897.75</v>
      </c>
      <c r="L46">
        <v>839.3</v>
      </c>
      <c r="M46">
        <v>6897.75</v>
      </c>
      <c r="N46" t="s">
        <v>25</v>
      </c>
      <c r="O46" t="s">
        <v>25</v>
      </c>
      <c r="P46" t="s">
        <v>26</v>
      </c>
      <c r="Q46" t="s">
        <v>6</v>
      </c>
      <c r="R46">
        <v>5.883</v>
      </c>
      <c r="S46">
        <v>5.8680000000000003</v>
      </c>
      <c r="T46">
        <v>6.05</v>
      </c>
      <c r="U46">
        <v>16.010000000000002</v>
      </c>
      <c r="V46">
        <v>18.587</v>
      </c>
      <c r="W46">
        <v>788.64599999999996</v>
      </c>
      <c r="X46">
        <v>96</v>
      </c>
      <c r="Y46">
        <v>788.64599999999996</v>
      </c>
      <c r="Z46" s="12">
        <v>88.352999999999994</v>
      </c>
      <c r="AA46">
        <v>96.3</v>
      </c>
      <c r="AB46" t="s">
        <v>27</v>
      </c>
      <c r="AC46" t="s">
        <v>95</v>
      </c>
      <c r="AD46">
        <v>8.7319999999999993</v>
      </c>
      <c r="AE46">
        <v>8.702</v>
      </c>
      <c r="AF46">
        <v>8.8149999999999995</v>
      </c>
      <c r="AG46">
        <v>16.114999999999998</v>
      </c>
      <c r="AH46">
        <v>16.384</v>
      </c>
      <c r="AI46">
        <v>14.164999999999999</v>
      </c>
      <c r="AJ46">
        <v>1.7</v>
      </c>
      <c r="AK46">
        <v>14.164999999999999</v>
      </c>
      <c r="AL46" s="13">
        <v>1.4570000000000001</v>
      </c>
      <c r="AM46">
        <v>1.6</v>
      </c>
      <c r="AN46" t="s">
        <v>27</v>
      </c>
      <c r="AO46" t="s">
        <v>8</v>
      </c>
      <c r="AP46">
        <v>8.843</v>
      </c>
      <c r="AQ46">
        <v>8.8149999999999995</v>
      </c>
      <c r="AR46">
        <v>8.92</v>
      </c>
      <c r="AS46">
        <v>16.384</v>
      </c>
      <c r="AT46">
        <v>16.632999999999999</v>
      </c>
      <c r="AU46">
        <v>18.986999999999998</v>
      </c>
      <c r="AV46">
        <v>2.2999999999999998</v>
      </c>
      <c r="AW46">
        <v>18.986999999999998</v>
      </c>
      <c r="AX46" s="14">
        <v>1.915</v>
      </c>
      <c r="AY46">
        <v>2.1</v>
      </c>
      <c r="AZ46" t="s">
        <v>27</v>
      </c>
      <c r="BA46" t="s">
        <v>9</v>
      </c>
    </row>
    <row r="47" spans="1:53" x14ac:dyDescent="0.2">
      <c r="A47" t="s">
        <v>147</v>
      </c>
      <c r="B47" t="s">
        <v>23</v>
      </c>
      <c r="C47" t="s">
        <v>140</v>
      </c>
      <c r="E47">
        <v>0</v>
      </c>
      <c r="F47">
        <v>4.4880000000000004</v>
      </c>
      <c r="G47">
        <v>4.4669999999999996</v>
      </c>
      <c r="H47">
        <v>4.63</v>
      </c>
      <c r="I47">
        <v>15.801</v>
      </c>
      <c r="J47">
        <v>16.643000000000001</v>
      </c>
      <c r="K47">
        <v>6741.8580000000002</v>
      </c>
      <c r="L47">
        <v>846</v>
      </c>
      <c r="M47">
        <v>6741.8580000000002</v>
      </c>
      <c r="N47" t="s">
        <v>25</v>
      </c>
      <c r="O47" t="s">
        <v>25</v>
      </c>
      <c r="P47" t="s">
        <v>26</v>
      </c>
      <c r="Q47" t="s">
        <v>6</v>
      </c>
      <c r="R47">
        <v>5.8819999999999997</v>
      </c>
      <c r="S47">
        <v>5.867</v>
      </c>
      <c r="T47">
        <v>6.0519999999999996</v>
      </c>
      <c r="U47">
        <v>15.66</v>
      </c>
      <c r="V47">
        <v>18.108000000000001</v>
      </c>
      <c r="W47">
        <v>761.10799999999995</v>
      </c>
      <c r="X47">
        <v>95.5</v>
      </c>
      <c r="Y47">
        <v>761.10799999999995</v>
      </c>
      <c r="Z47" s="12">
        <v>87.239000000000004</v>
      </c>
      <c r="AA47">
        <v>95.9</v>
      </c>
      <c r="AB47" t="s">
        <v>27</v>
      </c>
      <c r="AC47" t="s">
        <v>95</v>
      </c>
      <c r="AD47">
        <v>8.73</v>
      </c>
      <c r="AE47">
        <v>8.6950000000000003</v>
      </c>
      <c r="AF47">
        <v>8.8149999999999995</v>
      </c>
      <c r="AG47">
        <v>16.14</v>
      </c>
      <c r="AH47">
        <v>16.465</v>
      </c>
      <c r="AI47">
        <v>15.083</v>
      </c>
      <c r="AJ47">
        <v>1.9</v>
      </c>
      <c r="AK47">
        <v>15.083</v>
      </c>
      <c r="AL47" s="13">
        <v>1.587</v>
      </c>
      <c r="AM47">
        <v>1.7</v>
      </c>
      <c r="AN47" t="s">
        <v>27</v>
      </c>
      <c r="AO47" t="s">
        <v>8</v>
      </c>
      <c r="AP47">
        <v>8.8420000000000005</v>
      </c>
      <c r="AQ47">
        <v>8.8149999999999995</v>
      </c>
      <c r="AR47">
        <v>8.9179999999999993</v>
      </c>
      <c r="AS47">
        <v>16.465</v>
      </c>
      <c r="AT47">
        <v>16.744</v>
      </c>
      <c r="AU47">
        <v>20.719000000000001</v>
      </c>
      <c r="AV47">
        <v>2.6</v>
      </c>
      <c r="AW47">
        <v>20.719000000000001</v>
      </c>
      <c r="AX47" s="14">
        <v>2.1379999999999999</v>
      </c>
      <c r="AY47">
        <v>2.4</v>
      </c>
      <c r="AZ47" t="s">
        <v>27</v>
      </c>
      <c r="BA47" t="s">
        <v>9</v>
      </c>
    </row>
    <row r="48" spans="1:53" x14ac:dyDescent="0.2">
      <c r="A48" t="s">
        <v>148</v>
      </c>
      <c r="B48" t="s">
        <v>23</v>
      </c>
      <c r="C48" t="s">
        <v>149</v>
      </c>
      <c r="E48">
        <v>0</v>
      </c>
      <c r="F48">
        <v>4.4870000000000001</v>
      </c>
      <c r="G48">
        <v>4.4649999999999999</v>
      </c>
      <c r="H48">
        <v>4.63</v>
      </c>
      <c r="I48">
        <v>15.983000000000001</v>
      </c>
      <c r="J48">
        <v>16.71</v>
      </c>
      <c r="K48">
        <v>7143.2120000000004</v>
      </c>
      <c r="L48">
        <v>799.9</v>
      </c>
      <c r="M48">
        <v>7143.2120000000004</v>
      </c>
      <c r="N48" t="s">
        <v>25</v>
      </c>
      <c r="O48" t="s">
        <v>25</v>
      </c>
      <c r="P48" t="s">
        <v>26</v>
      </c>
      <c r="Q48" t="s">
        <v>6</v>
      </c>
      <c r="R48">
        <v>5.8920000000000003</v>
      </c>
      <c r="S48">
        <v>5.8769999999999998</v>
      </c>
      <c r="T48">
        <v>6.04</v>
      </c>
      <c r="U48">
        <v>16.015999999999998</v>
      </c>
      <c r="V48">
        <v>17.943999999999999</v>
      </c>
      <c r="W48">
        <v>365.029</v>
      </c>
      <c r="X48">
        <v>40.9</v>
      </c>
      <c r="Y48">
        <v>365.029</v>
      </c>
      <c r="Z48" s="12">
        <v>39.488999999999997</v>
      </c>
      <c r="AA48">
        <v>43.4</v>
      </c>
      <c r="AB48" t="s">
        <v>27</v>
      </c>
      <c r="AC48" t="s">
        <v>95</v>
      </c>
      <c r="AD48">
        <v>8.7270000000000003</v>
      </c>
      <c r="AE48">
        <v>8.6969999999999992</v>
      </c>
      <c r="AF48">
        <v>8.8019999999999996</v>
      </c>
      <c r="AG48">
        <v>16.045999999999999</v>
      </c>
      <c r="AH48">
        <v>16.521999999999998</v>
      </c>
      <c r="AI48">
        <v>39.945999999999998</v>
      </c>
      <c r="AJ48">
        <v>4.5</v>
      </c>
      <c r="AK48">
        <v>39.945999999999998</v>
      </c>
      <c r="AL48" s="13">
        <v>3.968</v>
      </c>
      <c r="AM48">
        <v>4.4000000000000004</v>
      </c>
      <c r="AN48" t="s">
        <v>27</v>
      </c>
      <c r="AO48" t="s">
        <v>8</v>
      </c>
      <c r="AP48">
        <v>8.8379999999999992</v>
      </c>
      <c r="AQ48">
        <v>8.8019999999999996</v>
      </c>
      <c r="AR48">
        <v>8.94</v>
      </c>
      <c r="AS48">
        <v>16.521999999999998</v>
      </c>
      <c r="AT48">
        <v>17.181999999999999</v>
      </c>
      <c r="AU48">
        <v>488.09</v>
      </c>
      <c r="AV48">
        <v>54.7</v>
      </c>
      <c r="AW48">
        <v>488.09</v>
      </c>
      <c r="AX48" s="14">
        <v>47.529000000000003</v>
      </c>
      <c r="AY48">
        <v>52.2</v>
      </c>
      <c r="AZ48" t="s">
        <v>27</v>
      </c>
      <c r="BA48" t="s">
        <v>9</v>
      </c>
    </row>
    <row r="49" spans="1:53" x14ac:dyDescent="0.2">
      <c r="A49" t="s">
        <v>150</v>
      </c>
      <c r="B49" t="s">
        <v>23</v>
      </c>
      <c r="C49" t="s">
        <v>149</v>
      </c>
      <c r="E49">
        <v>0</v>
      </c>
      <c r="F49">
        <v>4.4880000000000004</v>
      </c>
      <c r="G49">
        <v>4.4669999999999996</v>
      </c>
      <c r="H49">
        <v>4.63</v>
      </c>
      <c r="I49">
        <v>15.706</v>
      </c>
      <c r="J49">
        <v>16.431000000000001</v>
      </c>
      <c r="K49">
        <v>6957.5860000000002</v>
      </c>
      <c r="L49">
        <v>805.2</v>
      </c>
      <c r="M49">
        <v>6957.5860000000002</v>
      </c>
      <c r="N49" t="s">
        <v>25</v>
      </c>
      <c r="O49" t="s">
        <v>25</v>
      </c>
      <c r="P49" t="s">
        <v>26</v>
      </c>
      <c r="Q49" t="s">
        <v>6</v>
      </c>
      <c r="R49">
        <v>5.8920000000000003</v>
      </c>
      <c r="S49">
        <v>5.8780000000000001</v>
      </c>
      <c r="T49">
        <v>6.0419999999999998</v>
      </c>
      <c r="U49">
        <v>15.548</v>
      </c>
      <c r="V49">
        <v>17.413</v>
      </c>
      <c r="W49">
        <v>358.02699999999999</v>
      </c>
      <c r="X49">
        <v>41.4</v>
      </c>
      <c r="Y49">
        <v>358.02699999999999</v>
      </c>
      <c r="Z49" s="12">
        <v>39.765000000000001</v>
      </c>
      <c r="AA49">
        <v>44</v>
      </c>
      <c r="AB49" t="s">
        <v>27</v>
      </c>
      <c r="AC49" t="s">
        <v>95</v>
      </c>
      <c r="AD49">
        <v>8.7270000000000003</v>
      </c>
      <c r="AE49">
        <v>8.6950000000000003</v>
      </c>
      <c r="AF49">
        <v>8.8019999999999996</v>
      </c>
      <c r="AG49">
        <v>16.247</v>
      </c>
      <c r="AH49">
        <v>16.706</v>
      </c>
      <c r="AI49">
        <v>37.618000000000002</v>
      </c>
      <c r="AJ49">
        <v>4.4000000000000004</v>
      </c>
      <c r="AK49">
        <v>37.618000000000002</v>
      </c>
      <c r="AL49" s="13">
        <v>3.8359999999999999</v>
      </c>
      <c r="AM49">
        <v>4.2</v>
      </c>
      <c r="AN49" t="s">
        <v>27</v>
      </c>
      <c r="AO49" t="s">
        <v>8</v>
      </c>
      <c r="AP49">
        <v>8.8379999999999992</v>
      </c>
      <c r="AQ49">
        <v>8.8019999999999996</v>
      </c>
      <c r="AR49">
        <v>8.9469999999999992</v>
      </c>
      <c r="AS49">
        <v>16.706</v>
      </c>
      <c r="AT49">
        <v>17.329999999999998</v>
      </c>
      <c r="AU49">
        <v>468.40300000000002</v>
      </c>
      <c r="AV49">
        <v>54.2</v>
      </c>
      <c r="AW49">
        <v>468.40300000000002</v>
      </c>
      <c r="AX49" s="14">
        <v>46.829000000000001</v>
      </c>
      <c r="AY49">
        <v>51.8</v>
      </c>
      <c r="AZ49" t="s">
        <v>27</v>
      </c>
      <c r="BA49" t="s">
        <v>9</v>
      </c>
    </row>
    <row r="50" spans="1:53" x14ac:dyDescent="0.2">
      <c r="A50" t="s">
        <v>151</v>
      </c>
      <c r="B50" t="s">
        <v>23</v>
      </c>
      <c r="C50" t="s">
        <v>149</v>
      </c>
      <c r="E50">
        <v>0</v>
      </c>
      <c r="F50">
        <v>4.4880000000000004</v>
      </c>
      <c r="G50">
        <v>4.4669999999999996</v>
      </c>
      <c r="H50">
        <v>4.63</v>
      </c>
      <c r="I50">
        <v>16.074000000000002</v>
      </c>
      <c r="J50">
        <v>16.879000000000001</v>
      </c>
      <c r="K50">
        <v>6841.5519999999997</v>
      </c>
      <c r="L50">
        <v>841</v>
      </c>
      <c r="M50">
        <v>6841.5519999999997</v>
      </c>
      <c r="N50" t="s">
        <v>25</v>
      </c>
      <c r="O50" t="s">
        <v>25</v>
      </c>
      <c r="P50" t="s">
        <v>26</v>
      </c>
      <c r="Q50" t="s">
        <v>6</v>
      </c>
      <c r="R50">
        <v>5.8879999999999999</v>
      </c>
      <c r="S50">
        <v>5.8730000000000002</v>
      </c>
      <c r="T50">
        <v>6.048</v>
      </c>
      <c r="U50">
        <v>16.163</v>
      </c>
      <c r="V50">
        <v>18.303000000000001</v>
      </c>
      <c r="W50">
        <v>543.15300000000002</v>
      </c>
      <c r="X50">
        <v>66.8</v>
      </c>
      <c r="Y50">
        <v>543.15300000000002</v>
      </c>
      <c r="Z50" s="12">
        <v>61.35</v>
      </c>
      <c r="AA50">
        <v>69</v>
      </c>
      <c r="AB50" t="s">
        <v>27</v>
      </c>
      <c r="AC50" t="s">
        <v>95</v>
      </c>
      <c r="AD50">
        <v>8.7270000000000003</v>
      </c>
      <c r="AE50">
        <v>8.6969999999999992</v>
      </c>
      <c r="AF50">
        <v>8.8070000000000004</v>
      </c>
      <c r="AG50">
        <v>15.983000000000001</v>
      </c>
      <c r="AH50">
        <v>16.462</v>
      </c>
      <c r="AI50">
        <v>38.051000000000002</v>
      </c>
      <c r="AJ50">
        <v>4.7</v>
      </c>
      <c r="AK50">
        <v>38.051000000000002</v>
      </c>
      <c r="AL50" s="13">
        <v>3.9460000000000002</v>
      </c>
      <c r="AM50">
        <v>4.4000000000000004</v>
      </c>
      <c r="AN50" t="s">
        <v>27</v>
      </c>
      <c r="AO50" t="s">
        <v>8</v>
      </c>
      <c r="AP50">
        <v>8.8379999999999992</v>
      </c>
      <c r="AQ50">
        <v>8.8070000000000004</v>
      </c>
      <c r="AR50">
        <v>8.9350000000000005</v>
      </c>
      <c r="AS50">
        <v>16.462</v>
      </c>
      <c r="AT50">
        <v>17.02</v>
      </c>
      <c r="AU50">
        <v>232.32</v>
      </c>
      <c r="AV50">
        <v>28.6</v>
      </c>
      <c r="AW50">
        <v>232.32</v>
      </c>
      <c r="AX50" s="14">
        <v>23.62</v>
      </c>
      <c r="AY50">
        <v>26.6</v>
      </c>
      <c r="AZ50" t="s">
        <v>27</v>
      </c>
      <c r="BA50" t="s">
        <v>9</v>
      </c>
    </row>
    <row r="51" spans="1:53" x14ac:dyDescent="0.2">
      <c r="A51" t="s">
        <v>152</v>
      </c>
      <c r="B51" t="s">
        <v>23</v>
      </c>
      <c r="C51" t="s">
        <v>149</v>
      </c>
      <c r="E51">
        <v>0</v>
      </c>
      <c r="F51">
        <v>4.4870000000000001</v>
      </c>
      <c r="G51">
        <v>4.4649999999999999</v>
      </c>
      <c r="H51">
        <v>4.63</v>
      </c>
      <c r="I51">
        <v>15.672000000000001</v>
      </c>
      <c r="J51">
        <v>16.452999999999999</v>
      </c>
      <c r="K51">
        <v>7127.3879999999999</v>
      </c>
      <c r="L51">
        <v>825.9</v>
      </c>
      <c r="M51">
        <v>7127.3879999999999</v>
      </c>
      <c r="N51" t="s">
        <v>25</v>
      </c>
      <c r="O51" t="s">
        <v>25</v>
      </c>
      <c r="P51" t="s">
        <v>26</v>
      </c>
      <c r="Q51" t="s">
        <v>6</v>
      </c>
      <c r="R51">
        <v>5.8869999999999996</v>
      </c>
      <c r="S51">
        <v>5.8719999999999999</v>
      </c>
      <c r="T51">
        <v>6.0430000000000001</v>
      </c>
      <c r="U51">
        <v>15.627000000000001</v>
      </c>
      <c r="V51">
        <v>17.940999999999999</v>
      </c>
      <c r="W51">
        <v>569.58500000000004</v>
      </c>
      <c r="X51">
        <v>66</v>
      </c>
      <c r="Y51">
        <v>569.58500000000004</v>
      </c>
      <c r="Z51" s="12">
        <v>61.755000000000003</v>
      </c>
      <c r="AA51">
        <v>68.3</v>
      </c>
      <c r="AB51" t="s">
        <v>27</v>
      </c>
      <c r="AC51" t="s">
        <v>95</v>
      </c>
      <c r="AD51">
        <v>8.7249999999999996</v>
      </c>
      <c r="AE51">
        <v>8.6969999999999992</v>
      </c>
      <c r="AF51">
        <v>8.8030000000000008</v>
      </c>
      <c r="AG51">
        <v>16.347999999999999</v>
      </c>
      <c r="AH51">
        <v>16.812999999999999</v>
      </c>
      <c r="AI51">
        <v>41.209000000000003</v>
      </c>
      <c r="AJ51">
        <v>4.8</v>
      </c>
      <c r="AK51">
        <v>41.209000000000003</v>
      </c>
      <c r="AL51" s="13">
        <v>4.1029999999999998</v>
      </c>
      <c r="AM51">
        <v>4.5</v>
      </c>
      <c r="AN51" t="s">
        <v>27</v>
      </c>
      <c r="AO51" t="s">
        <v>8</v>
      </c>
      <c r="AP51">
        <v>8.8369999999999997</v>
      </c>
      <c r="AQ51">
        <v>8.8030000000000008</v>
      </c>
      <c r="AR51">
        <v>8.9369999999999994</v>
      </c>
      <c r="AS51">
        <v>16.812999999999999</v>
      </c>
      <c r="AT51">
        <v>17.395</v>
      </c>
      <c r="AU51">
        <v>252.17599999999999</v>
      </c>
      <c r="AV51">
        <v>29.2</v>
      </c>
      <c r="AW51">
        <v>252.17599999999999</v>
      </c>
      <c r="AX51" s="14">
        <v>24.611000000000001</v>
      </c>
      <c r="AY51">
        <v>27.2</v>
      </c>
      <c r="AZ51" t="s">
        <v>27</v>
      </c>
      <c r="BA51" t="s">
        <v>9</v>
      </c>
    </row>
    <row r="52" spans="1:53" x14ac:dyDescent="0.2">
      <c r="A52" t="s">
        <v>153</v>
      </c>
      <c r="B52" t="s">
        <v>23</v>
      </c>
      <c r="C52" t="s">
        <v>149</v>
      </c>
      <c r="E52">
        <v>0</v>
      </c>
      <c r="F52">
        <v>4.4870000000000001</v>
      </c>
      <c r="G52">
        <v>4.4669999999999996</v>
      </c>
      <c r="H52">
        <v>4.6319999999999997</v>
      </c>
      <c r="I52">
        <v>16.099</v>
      </c>
      <c r="J52">
        <v>16.893000000000001</v>
      </c>
      <c r="K52">
        <v>7048.7359999999999</v>
      </c>
      <c r="L52">
        <v>838.6</v>
      </c>
      <c r="M52">
        <v>7048.7359999999999</v>
      </c>
      <c r="N52" t="s">
        <v>25</v>
      </c>
      <c r="O52" t="s">
        <v>25</v>
      </c>
      <c r="P52" t="s">
        <v>26</v>
      </c>
      <c r="Q52" t="s">
        <v>6</v>
      </c>
      <c r="R52">
        <v>5.8849999999999998</v>
      </c>
      <c r="S52">
        <v>5.8680000000000003</v>
      </c>
      <c r="T52">
        <v>6.06</v>
      </c>
      <c r="U52">
        <v>16.044</v>
      </c>
      <c r="V52">
        <v>18.266999999999999</v>
      </c>
      <c r="W52">
        <v>728.18</v>
      </c>
      <c r="X52">
        <v>86.6</v>
      </c>
      <c r="Y52">
        <v>728.18</v>
      </c>
      <c r="Z52" s="12">
        <v>79.831000000000003</v>
      </c>
      <c r="AA52">
        <v>87.8</v>
      </c>
      <c r="AB52" t="s">
        <v>27</v>
      </c>
      <c r="AC52" t="s">
        <v>95</v>
      </c>
      <c r="AD52">
        <v>8.7279999999999998</v>
      </c>
      <c r="AE52">
        <v>8.6950000000000003</v>
      </c>
      <c r="AF52">
        <v>8.8119999999999994</v>
      </c>
      <c r="AG52">
        <v>15.869</v>
      </c>
      <c r="AH52">
        <v>16.260000000000002</v>
      </c>
      <c r="AI52">
        <v>26.594999999999999</v>
      </c>
      <c r="AJ52">
        <v>3.2</v>
      </c>
      <c r="AK52">
        <v>26.594999999999999</v>
      </c>
      <c r="AL52" s="13">
        <v>2.677</v>
      </c>
      <c r="AM52">
        <v>2.9</v>
      </c>
      <c r="AN52" t="s">
        <v>27</v>
      </c>
      <c r="AO52" t="s">
        <v>8</v>
      </c>
      <c r="AP52">
        <v>8.84</v>
      </c>
      <c r="AQ52">
        <v>8.8119999999999994</v>
      </c>
      <c r="AR52">
        <v>8.93</v>
      </c>
      <c r="AS52">
        <v>16.260000000000002</v>
      </c>
      <c r="AT52">
        <v>16.655999999999999</v>
      </c>
      <c r="AU52">
        <v>85.790999999999997</v>
      </c>
      <c r="AV52">
        <v>10.199999999999999</v>
      </c>
      <c r="AW52">
        <v>85.790999999999997</v>
      </c>
      <c r="AX52" s="14">
        <v>8.4659999999999993</v>
      </c>
      <c r="AY52">
        <v>9.3000000000000007</v>
      </c>
      <c r="AZ52" t="s">
        <v>27</v>
      </c>
      <c r="BA52" t="s">
        <v>9</v>
      </c>
    </row>
    <row r="53" spans="1:53" x14ac:dyDescent="0.2">
      <c r="A53" t="s">
        <v>154</v>
      </c>
      <c r="B53" t="s">
        <v>23</v>
      </c>
      <c r="C53" t="s">
        <v>149</v>
      </c>
      <c r="E53">
        <v>0</v>
      </c>
      <c r="F53">
        <v>4.4880000000000004</v>
      </c>
      <c r="G53">
        <v>4.4649999999999999</v>
      </c>
      <c r="H53">
        <v>4.6319999999999997</v>
      </c>
      <c r="I53">
        <v>15.68</v>
      </c>
      <c r="J53">
        <v>16.481999999999999</v>
      </c>
      <c r="K53">
        <v>6926.75</v>
      </c>
      <c r="L53">
        <v>831.3</v>
      </c>
      <c r="M53">
        <v>6926.75</v>
      </c>
      <c r="N53" t="s">
        <v>25</v>
      </c>
      <c r="O53" t="s">
        <v>25</v>
      </c>
      <c r="P53" t="s">
        <v>26</v>
      </c>
      <c r="Q53" t="s">
        <v>6</v>
      </c>
      <c r="R53">
        <v>5.883</v>
      </c>
      <c r="S53">
        <v>5.8680000000000003</v>
      </c>
      <c r="T53">
        <v>6.0549999999999997</v>
      </c>
      <c r="U53">
        <v>15.827</v>
      </c>
      <c r="V53">
        <v>18.111000000000001</v>
      </c>
      <c r="W53">
        <v>718.28</v>
      </c>
      <c r="X53">
        <v>86.2</v>
      </c>
      <c r="Y53">
        <v>718.28</v>
      </c>
      <c r="Z53" s="12">
        <v>80.132999999999996</v>
      </c>
      <c r="AA53">
        <v>87.4</v>
      </c>
      <c r="AB53" t="s">
        <v>27</v>
      </c>
      <c r="AC53" t="s">
        <v>95</v>
      </c>
      <c r="AD53">
        <v>8.7270000000000003</v>
      </c>
      <c r="AE53">
        <v>8.6950000000000003</v>
      </c>
      <c r="AF53">
        <v>8.8079999999999998</v>
      </c>
      <c r="AG53">
        <v>16.363</v>
      </c>
      <c r="AH53">
        <v>16.751999999999999</v>
      </c>
      <c r="AI53">
        <v>27.053999999999998</v>
      </c>
      <c r="AJ53">
        <v>3.2</v>
      </c>
      <c r="AK53">
        <v>27.053999999999998</v>
      </c>
      <c r="AL53" s="13">
        <v>2.7709999999999999</v>
      </c>
      <c r="AM53">
        <v>3</v>
      </c>
      <c r="AN53" t="s">
        <v>27</v>
      </c>
      <c r="AO53" t="s">
        <v>8</v>
      </c>
      <c r="AP53">
        <v>8.8379999999999992</v>
      </c>
      <c r="AQ53">
        <v>8.8079999999999998</v>
      </c>
      <c r="AR53">
        <v>8.93</v>
      </c>
      <c r="AS53">
        <v>16.751999999999999</v>
      </c>
      <c r="AT53">
        <v>17.169</v>
      </c>
      <c r="AU53">
        <v>87.915999999999997</v>
      </c>
      <c r="AV53">
        <v>10.6</v>
      </c>
      <c r="AW53">
        <v>87.915999999999997</v>
      </c>
      <c r="AX53" s="14">
        <v>8.8290000000000006</v>
      </c>
      <c r="AY53">
        <v>9.6</v>
      </c>
      <c r="AZ53" t="s">
        <v>27</v>
      </c>
      <c r="BA53" t="s">
        <v>9</v>
      </c>
    </row>
    <row r="54" spans="1:53" x14ac:dyDescent="0.2">
      <c r="A54" t="s">
        <v>155</v>
      </c>
      <c r="B54" t="s">
        <v>23</v>
      </c>
      <c r="C54" t="s">
        <v>149</v>
      </c>
      <c r="E54">
        <v>0</v>
      </c>
      <c r="F54">
        <v>4.4880000000000004</v>
      </c>
      <c r="G54">
        <v>4.4649999999999999</v>
      </c>
      <c r="H54">
        <v>4.633</v>
      </c>
      <c r="I54">
        <v>15.868</v>
      </c>
      <c r="J54">
        <v>16.664000000000001</v>
      </c>
      <c r="K54">
        <v>7185.5320000000002</v>
      </c>
      <c r="L54">
        <v>820.1</v>
      </c>
      <c r="M54">
        <v>7185.5320000000002</v>
      </c>
      <c r="N54" t="s">
        <v>25</v>
      </c>
      <c r="O54" t="s">
        <v>25</v>
      </c>
      <c r="P54" t="s">
        <v>26</v>
      </c>
      <c r="Q54" t="s">
        <v>6</v>
      </c>
      <c r="R54">
        <v>5.883</v>
      </c>
      <c r="S54">
        <v>5.8680000000000003</v>
      </c>
      <c r="T54">
        <v>6.0620000000000003</v>
      </c>
      <c r="U54">
        <v>15.632999999999999</v>
      </c>
      <c r="V54">
        <v>18.004000000000001</v>
      </c>
      <c r="W54">
        <v>800.899</v>
      </c>
      <c r="X54">
        <v>91.4</v>
      </c>
      <c r="Y54">
        <v>800.899</v>
      </c>
      <c r="Z54" s="12">
        <v>86.132000000000005</v>
      </c>
      <c r="AA54">
        <v>92.2</v>
      </c>
      <c r="AB54" t="s">
        <v>27</v>
      </c>
      <c r="AC54" t="s">
        <v>95</v>
      </c>
      <c r="AD54">
        <v>8.7279999999999998</v>
      </c>
      <c r="AE54">
        <v>8.6929999999999996</v>
      </c>
      <c r="AF54">
        <v>8.8130000000000006</v>
      </c>
      <c r="AG54">
        <v>15.92</v>
      </c>
      <c r="AH54">
        <v>16.314</v>
      </c>
      <c r="AI54">
        <v>24.55</v>
      </c>
      <c r="AJ54">
        <v>2.8</v>
      </c>
      <c r="AK54">
        <v>24.55</v>
      </c>
      <c r="AL54" s="13">
        <v>2.4239999999999999</v>
      </c>
      <c r="AM54">
        <v>2.6</v>
      </c>
      <c r="AN54" t="s">
        <v>27</v>
      </c>
      <c r="AO54" t="s">
        <v>8</v>
      </c>
      <c r="AP54">
        <v>8.84</v>
      </c>
      <c r="AQ54">
        <v>8.8130000000000006</v>
      </c>
      <c r="AR54">
        <v>8.9269999999999996</v>
      </c>
      <c r="AS54">
        <v>16.314</v>
      </c>
      <c r="AT54">
        <v>16.687000000000001</v>
      </c>
      <c r="AU54">
        <v>50.695999999999998</v>
      </c>
      <c r="AV54">
        <v>5.8</v>
      </c>
      <c r="AW54">
        <v>50.695999999999998</v>
      </c>
      <c r="AX54" s="14">
        <v>4.9080000000000004</v>
      </c>
      <c r="AY54">
        <v>5.3</v>
      </c>
      <c r="AZ54" t="s">
        <v>27</v>
      </c>
      <c r="BA54" t="s">
        <v>9</v>
      </c>
    </row>
    <row r="55" spans="1:53" x14ac:dyDescent="0.2">
      <c r="A55" t="s">
        <v>156</v>
      </c>
      <c r="B55" t="s">
        <v>23</v>
      </c>
      <c r="C55" t="s">
        <v>149</v>
      </c>
      <c r="E55">
        <v>0</v>
      </c>
      <c r="F55">
        <v>4.4870000000000001</v>
      </c>
      <c r="G55">
        <v>4.4649999999999999</v>
      </c>
      <c r="H55">
        <v>4.63</v>
      </c>
      <c r="I55">
        <v>15.842000000000001</v>
      </c>
      <c r="J55">
        <v>16.684999999999999</v>
      </c>
      <c r="K55">
        <v>6960.9740000000002</v>
      </c>
      <c r="L55">
        <v>821.8</v>
      </c>
      <c r="M55">
        <v>6960.9740000000002</v>
      </c>
      <c r="N55" t="s">
        <v>25</v>
      </c>
      <c r="O55" t="s">
        <v>25</v>
      </c>
      <c r="P55" t="s">
        <v>26</v>
      </c>
      <c r="Q55" t="s">
        <v>6</v>
      </c>
      <c r="R55">
        <v>5.883</v>
      </c>
      <c r="S55">
        <v>5.867</v>
      </c>
      <c r="T55">
        <v>6.0629999999999997</v>
      </c>
      <c r="U55">
        <v>16.015000000000001</v>
      </c>
      <c r="V55">
        <v>18.271999999999998</v>
      </c>
      <c r="W55">
        <v>768.77599999999995</v>
      </c>
      <c r="X55">
        <v>90.8</v>
      </c>
      <c r="Y55">
        <v>768.77599999999995</v>
      </c>
      <c r="Z55" s="12">
        <v>85.343999999999994</v>
      </c>
      <c r="AA55">
        <v>91.6</v>
      </c>
      <c r="AB55" t="s">
        <v>27</v>
      </c>
      <c r="AC55" t="s">
        <v>95</v>
      </c>
      <c r="AD55">
        <v>8.7270000000000003</v>
      </c>
      <c r="AE55">
        <v>8.6999999999999993</v>
      </c>
      <c r="AF55">
        <v>8.8079999999999998</v>
      </c>
      <c r="AG55">
        <v>16.056000000000001</v>
      </c>
      <c r="AH55">
        <v>16.408000000000001</v>
      </c>
      <c r="AI55">
        <v>24.646999999999998</v>
      </c>
      <c r="AJ55">
        <v>2.9</v>
      </c>
      <c r="AK55">
        <v>24.646999999999998</v>
      </c>
      <c r="AL55" s="13">
        <v>2.512</v>
      </c>
      <c r="AM55">
        <v>2.7</v>
      </c>
      <c r="AN55" t="s">
        <v>27</v>
      </c>
      <c r="AO55" t="s">
        <v>8</v>
      </c>
      <c r="AP55">
        <v>8.84</v>
      </c>
      <c r="AQ55">
        <v>8.8079999999999998</v>
      </c>
      <c r="AR55">
        <v>8.923</v>
      </c>
      <c r="AS55">
        <v>16.408000000000001</v>
      </c>
      <c r="AT55">
        <v>16.782</v>
      </c>
      <c r="AU55">
        <v>53.621000000000002</v>
      </c>
      <c r="AV55">
        <v>6.3</v>
      </c>
      <c r="AW55">
        <v>53.621000000000002</v>
      </c>
      <c r="AX55" s="14">
        <v>5.3579999999999997</v>
      </c>
      <c r="AY55">
        <v>5.7</v>
      </c>
      <c r="AZ55" t="s">
        <v>27</v>
      </c>
      <c r="BA55" t="s">
        <v>9</v>
      </c>
    </row>
    <row r="56" spans="1:53" x14ac:dyDescent="0.2">
      <c r="A56" t="s">
        <v>157</v>
      </c>
      <c r="B56" t="s">
        <v>23</v>
      </c>
      <c r="C56" t="s">
        <v>158</v>
      </c>
      <c r="E56">
        <v>0</v>
      </c>
      <c r="F56">
        <v>4.4870000000000001</v>
      </c>
      <c r="G56">
        <v>4.4649999999999999</v>
      </c>
      <c r="H56">
        <v>4.6319999999999997</v>
      </c>
      <c r="I56">
        <v>16.273</v>
      </c>
      <c r="J56">
        <v>17.045999999999999</v>
      </c>
      <c r="K56">
        <v>7109.5450000000001</v>
      </c>
      <c r="L56">
        <v>877.9</v>
      </c>
      <c r="M56">
        <v>7109.5450000000001</v>
      </c>
      <c r="N56" t="s">
        <v>25</v>
      </c>
      <c r="O56" t="s">
        <v>25</v>
      </c>
      <c r="P56" t="s">
        <v>26</v>
      </c>
      <c r="Q56" t="s">
        <v>6</v>
      </c>
      <c r="R56">
        <v>5.8879999999999999</v>
      </c>
      <c r="S56">
        <v>5.8730000000000002</v>
      </c>
      <c r="T56">
        <v>6.0529999999999999</v>
      </c>
      <c r="U56">
        <v>15.997</v>
      </c>
      <c r="V56">
        <v>18.114999999999998</v>
      </c>
      <c r="W56">
        <v>553.63800000000003</v>
      </c>
      <c r="X56">
        <v>68.400000000000006</v>
      </c>
      <c r="Y56">
        <v>553.63800000000003</v>
      </c>
      <c r="Z56" s="12">
        <v>60.177</v>
      </c>
      <c r="AA56">
        <v>70.5</v>
      </c>
      <c r="AB56" t="s">
        <v>27</v>
      </c>
      <c r="AC56" t="s">
        <v>95</v>
      </c>
      <c r="AD56">
        <v>8.7270000000000003</v>
      </c>
      <c r="AE56">
        <v>8.6950000000000003</v>
      </c>
      <c r="AF56">
        <v>8.8070000000000004</v>
      </c>
      <c r="AG56">
        <v>16.254999999999999</v>
      </c>
      <c r="AH56">
        <v>16.728000000000002</v>
      </c>
      <c r="AI56">
        <v>32.902000000000001</v>
      </c>
      <c r="AJ56">
        <v>4.0999999999999996</v>
      </c>
      <c r="AK56">
        <v>32.902000000000001</v>
      </c>
      <c r="AL56" s="13">
        <v>3.2839999999999998</v>
      </c>
      <c r="AM56">
        <v>3.8</v>
      </c>
      <c r="AN56" t="s">
        <v>27</v>
      </c>
      <c r="AO56" t="s">
        <v>8</v>
      </c>
      <c r="AP56">
        <v>8.8379999999999992</v>
      </c>
      <c r="AQ56">
        <v>8.8070000000000004</v>
      </c>
      <c r="AR56">
        <v>8.9350000000000005</v>
      </c>
      <c r="AS56">
        <v>16.728000000000002</v>
      </c>
      <c r="AT56">
        <v>17.271999999999998</v>
      </c>
      <c r="AU56">
        <v>223.292</v>
      </c>
      <c r="AV56">
        <v>27.6</v>
      </c>
      <c r="AW56">
        <v>223.292</v>
      </c>
      <c r="AX56" s="14">
        <v>21.847000000000001</v>
      </c>
      <c r="AY56">
        <v>25.6</v>
      </c>
      <c r="AZ56" t="s">
        <v>27</v>
      </c>
      <c r="BA56" t="s">
        <v>9</v>
      </c>
    </row>
    <row r="57" spans="1:53" x14ac:dyDescent="0.2">
      <c r="A57" t="s">
        <v>159</v>
      </c>
      <c r="B57" t="s">
        <v>23</v>
      </c>
      <c r="C57" t="s">
        <v>158</v>
      </c>
      <c r="E57">
        <v>0</v>
      </c>
      <c r="F57">
        <v>4.49</v>
      </c>
      <c r="G57">
        <v>4.4649999999999999</v>
      </c>
      <c r="H57">
        <v>4.6319999999999997</v>
      </c>
      <c r="I57">
        <v>15.864000000000001</v>
      </c>
      <c r="J57">
        <v>16.667999999999999</v>
      </c>
      <c r="K57">
        <v>6970.0450000000001</v>
      </c>
      <c r="L57">
        <v>871.4</v>
      </c>
      <c r="M57">
        <v>6970.0450000000001</v>
      </c>
      <c r="N57" t="s">
        <v>25</v>
      </c>
      <c r="O57" t="s">
        <v>25</v>
      </c>
      <c r="P57" t="s">
        <v>26</v>
      </c>
      <c r="Q57" t="s">
        <v>6</v>
      </c>
      <c r="R57">
        <v>5.8879999999999999</v>
      </c>
      <c r="S57">
        <v>5.8730000000000002</v>
      </c>
      <c r="T57">
        <v>6.048</v>
      </c>
      <c r="U57">
        <v>15.887</v>
      </c>
      <c r="V57">
        <v>18.116</v>
      </c>
      <c r="W57">
        <v>554.524</v>
      </c>
      <c r="X57">
        <v>69.3</v>
      </c>
      <c r="Y57">
        <v>554.524</v>
      </c>
      <c r="Z57" s="12">
        <v>61.48</v>
      </c>
      <c r="AA57">
        <v>71.5</v>
      </c>
      <c r="AB57" t="s">
        <v>27</v>
      </c>
      <c r="AC57" t="s">
        <v>95</v>
      </c>
      <c r="AD57">
        <v>8.7270000000000003</v>
      </c>
      <c r="AE57">
        <v>8.69</v>
      </c>
      <c r="AF57">
        <v>8.8070000000000004</v>
      </c>
      <c r="AG57">
        <v>16.463000000000001</v>
      </c>
      <c r="AH57">
        <v>16.901</v>
      </c>
      <c r="AI57">
        <v>33.220999999999997</v>
      </c>
      <c r="AJ57">
        <v>4.2</v>
      </c>
      <c r="AK57">
        <v>33.220999999999997</v>
      </c>
      <c r="AL57" s="13">
        <v>3.3820000000000001</v>
      </c>
      <c r="AM57">
        <v>3.9</v>
      </c>
      <c r="AN57" t="s">
        <v>27</v>
      </c>
      <c r="AO57" t="s">
        <v>8</v>
      </c>
      <c r="AP57">
        <v>8.8369999999999997</v>
      </c>
      <c r="AQ57">
        <v>8.8070000000000004</v>
      </c>
      <c r="AR57">
        <v>8.9350000000000005</v>
      </c>
      <c r="AS57">
        <v>16.901</v>
      </c>
      <c r="AT57">
        <v>17.384</v>
      </c>
      <c r="AU57">
        <v>212.12100000000001</v>
      </c>
      <c r="AV57">
        <v>26.5</v>
      </c>
      <c r="AW57">
        <v>212.12100000000001</v>
      </c>
      <c r="AX57" s="14">
        <v>21.169</v>
      </c>
      <c r="AY57">
        <v>24.6</v>
      </c>
      <c r="AZ57" t="s">
        <v>27</v>
      </c>
      <c r="BA57" t="s">
        <v>9</v>
      </c>
    </row>
    <row r="58" spans="1:53" x14ac:dyDescent="0.2">
      <c r="A58" t="s">
        <v>160</v>
      </c>
      <c r="B58" t="s">
        <v>23</v>
      </c>
      <c r="C58" t="s">
        <v>158</v>
      </c>
      <c r="E58">
        <v>0</v>
      </c>
      <c r="F58">
        <v>4.4870000000000001</v>
      </c>
      <c r="G58">
        <v>4.4649999999999999</v>
      </c>
      <c r="H58">
        <v>4.63</v>
      </c>
      <c r="I58">
        <v>15.840999999999999</v>
      </c>
      <c r="J58">
        <v>16.681999999999999</v>
      </c>
      <c r="K58">
        <v>7030.2089999999998</v>
      </c>
      <c r="L58">
        <v>876.4</v>
      </c>
      <c r="M58">
        <v>7030.2089999999998</v>
      </c>
      <c r="N58" t="s">
        <v>25</v>
      </c>
      <c r="O58" t="s">
        <v>25</v>
      </c>
      <c r="P58" t="s">
        <v>26</v>
      </c>
      <c r="Q58" t="s">
        <v>6</v>
      </c>
      <c r="R58">
        <v>5.8869999999999996</v>
      </c>
      <c r="S58">
        <v>5.8719999999999999</v>
      </c>
      <c r="T58">
        <v>6.048</v>
      </c>
      <c r="U58">
        <v>15.851000000000001</v>
      </c>
      <c r="V58">
        <v>18.042000000000002</v>
      </c>
      <c r="W58">
        <v>580.13699999999994</v>
      </c>
      <c r="X58">
        <v>72.3</v>
      </c>
      <c r="Y58">
        <v>580.13699999999994</v>
      </c>
      <c r="Z58" s="12">
        <v>63.768999999999998</v>
      </c>
      <c r="AA58">
        <v>74.3</v>
      </c>
      <c r="AB58" t="s">
        <v>27</v>
      </c>
      <c r="AC58" t="s">
        <v>95</v>
      </c>
      <c r="AD58">
        <v>8.7270000000000003</v>
      </c>
      <c r="AE58">
        <v>8.6920000000000002</v>
      </c>
      <c r="AF58">
        <v>8.8070000000000004</v>
      </c>
      <c r="AG58">
        <v>16.532</v>
      </c>
      <c r="AH58">
        <v>16.998000000000001</v>
      </c>
      <c r="AI58">
        <v>32.741</v>
      </c>
      <c r="AJ58">
        <v>4.0999999999999996</v>
      </c>
      <c r="AK58">
        <v>32.741</v>
      </c>
      <c r="AL58" s="13">
        <v>3.3050000000000002</v>
      </c>
      <c r="AM58">
        <v>3.9</v>
      </c>
      <c r="AN58" t="s">
        <v>27</v>
      </c>
      <c r="AO58" t="s">
        <v>8</v>
      </c>
      <c r="AP58">
        <v>8.8369999999999997</v>
      </c>
      <c r="AQ58">
        <v>8.8070000000000004</v>
      </c>
      <c r="AR58">
        <v>8.9320000000000004</v>
      </c>
      <c r="AS58">
        <v>16.998000000000001</v>
      </c>
      <c r="AT58">
        <v>17.504000000000001</v>
      </c>
      <c r="AU58">
        <v>189.24600000000001</v>
      </c>
      <c r="AV58">
        <v>23.6</v>
      </c>
      <c r="AW58">
        <v>189.24600000000001</v>
      </c>
      <c r="AX58" s="14">
        <v>18.725000000000001</v>
      </c>
      <c r="AY58">
        <v>21.8</v>
      </c>
      <c r="AZ58" t="s">
        <v>27</v>
      </c>
      <c r="BA58" t="s">
        <v>9</v>
      </c>
    </row>
    <row r="59" spans="1:53" x14ac:dyDescent="0.2">
      <c r="A59" t="s">
        <v>161</v>
      </c>
      <c r="B59" t="s">
        <v>23</v>
      </c>
      <c r="C59" t="s">
        <v>158</v>
      </c>
      <c r="E59">
        <v>0</v>
      </c>
      <c r="F59">
        <v>4.4850000000000003</v>
      </c>
      <c r="G59">
        <v>4.4630000000000001</v>
      </c>
      <c r="H59">
        <v>4.63</v>
      </c>
      <c r="I59">
        <v>16.207000000000001</v>
      </c>
      <c r="J59">
        <v>17.018000000000001</v>
      </c>
      <c r="K59">
        <v>7270.2960000000003</v>
      </c>
      <c r="L59">
        <v>872.1</v>
      </c>
      <c r="M59">
        <v>7270.2960000000003</v>
      </c>
      <c r="N59" t="s">
        <v>25</v>
      </c>
      <c r="O59" t="s">
        <v>25</v>
      </c>
      <c r="P59" t="s">
        <v>26</v>
      </c>
      <c r="Q59" t="s">
        <v>6</v>
      </c>
      <c r="R59">
        <v>5.8849999999999998</v>
      </c>
      <c r="S59">
        <v>5.87</v>
      </c>
      <c r="T59">
        <v>6.0519999999999996</v>
      </c>
      <c r="U59">
        <v>15.957000000000001</v>
      </c>
      <c r="V59">
        <v>18.137</v>
      </c>
      <c r="W59">
        <v>591.101</v>
      </c>
      <c r="X59">
        <v>70.900000000000006</v>
      </c>
      <c r="Y59">
        <v>591.101</v>
      </c>
      <c r="Z59" s="12">
        <v>62.828000000000003</v>
      </c>
      <c r="AA59">
        <v>73</v>
      </c>
      <c r="AB59" t="s">
        <v>27</v>
      </c>
      <c r="AC59" t="s">
        <v>95</v>
      </c>
      <c r="AD59">
        <v>8.7249999999999996</v>
      </c>
      <c r="AE59">
        <v>8.6929999999999996</v>
      </c>
      <c r="AF59">
        <v>8.8030000000000008</v>
      </c>
      <c r="AG59">
        <v>16.177</v>
      </c>
      <c r="AH59">
        <v>16.538</v>
      </c>
      <c r="AI59">
        <v>35.253</v>
      </c>
      <c r="AJ59">
        <v>4.2</v>
      </c>
      <c r="AK59">
        <v>35.253</v>
      </c>
      <c r="AL59" s="13">
        <v>3.4409999999999998</v>
      </c>
      <c r="AM59">
        <v>4</v>
      </c>
      <c r="AN59" t="s">
        <v>27</v>
      </c>
      <c r="AO59" t="s">
        <v>8</v>
      </c>
      <c r="AP59">
        <v>8.8369999999999997</v>
      </c>
      <c r="AQ59">
        <v>8.8030000000000008</v>
      </c>
      <c r="AR59">
        <v>8.9380000000000006</v>
      </c>
      <c r="AS59">
        <v>16.538</v>
      </c>
      <c r="AT59">
        <v>16.98</v>
      </c>
      <c r="AU59">
        <v>207.328</v>
      </c>
      <c r="AV59">
        <v>24.9</v>
      </c>
      <c r="AW59">
        <v>207.328</v>
      </c>
      <c r="AX59" s="14">
        <v>19.835999999999999</v>
      </c>
      <c r="AY59">
        <v>23</v>
      </c>
      <c r="AZ59" t="s">
        <v>27</v>
      </c>
      <c r="BA59" t="s">
        <v>9</v>
      </c>
    </row>
    <row r="60" spans="1:53" x14ac:dyDescent="0.2">
      <c r="A60" t="s">
        <v>162</v>
      </c>
      <c r="B60" t="s">
        <v>23</v>
      </c>
      <c r="C60" t="s">
        <v>158</v>
      </c>
      <c r="E60">
        <v>0</v>
      </c>
      <c r="F60">
        <v>4.4870000000000001</v>
      </c>
      <c r="G60">
        <v>4.4649999999999999</v>
      </c>
      <c r="H60">
        <v>4.633</v>
      </c>
      <c r="I60">
        <v>15.837</v>
      </c>
      <c r="J60">
        <v>16.63</v>
      </c>
      <c r="K60">
        <v>7264.3940000000002</v>
      </c>
      <c r="L60">
        <v>877.1</v>
      </c>
      <c r="M60">
        <v>7264.3940000000002</v>
      </c>
      <c r="N60" t="s">
        <v>25</v>
      </c>
      <c r="O60" t="s">
        <v>25</v>
      </c>
      <c r="P60" t="s">
        <v>26</v>
      </c>
      <c r="Q60" t="s">
        <v>6</v>
      </c>
      <c r="R60">
        <v>5.8869999999999996</v>
      </c>
      <c r="S60">
        <v>5.8719999999999999</v>
      </c>
      <c r="T60">
        <v>6.0519999999999996</v>
      </c>
      <c r="U60">
        <v>15.693</v>
      </c>
      <c r="V60">
        <v>17.823</v>
      </c>
      <c r="W60">
        <v>599.43200000000002</v>
      </c>
      <c r="X60">
        <v>72.400000000000006</v>
      </c>
      <c r="Y60">
        <v>599.43200000000002</v>
      </c>
      <c r="Z60" s="12">
        <v>63.765999999999998</v>
      </c>
      <c r="AA60">
        <v>74.400000000000006</v>
      </c>
      <c r="AB60" t="s">
        <v>27</v>
      </c>
      <c r="AC60" t="s">
        <v>95</v>
      </c>
      <c r="AD60">
        <v>8.7270000000000003</v>
      </c>
      <c r="AE60">
        <v>8.6950000000000003</v>
      </c>
      <c r="AF60">
        <v>8.8070000000000004</v>
      </c>
      <c r="AG60">
        <v>16.311</v>
      </c>
      <c r="AH60">
        <v>16.736000000000001</v>
      </c>
      <c r="AI60">
        <v>35.067</v>
      </c>
      <c r="AJ60">
        <v>4.2</v>
      </c>
      <c r="AK60">
        <v>35.067</v>
      </c>
      <c r="AL60" s="13">
        <v>3.4249999999999998</v>
      </c>
      <c r="AM60">
        <v>4</v>
      </c>
      <c r="AN60" t="s">
        <v>27</v>
      </c>
      <c r="AO60" t="s">
        <v>8</v>
      </c>
      <c r="AP60">
        <v>8.8379999999999992</v>
      </c>
      <c r="AQ60">
        <v>8.8070000000000004</v>
      </c>
      <c r="AR60">
        <v>8.9329999999999998</v>
      </c>
      <c r="AS60">
        <v>16.736000000000001</v>
      </c>
      <c r="AT60">
        <v>17.219000000000001</v>
      </c>
      <c r="AU60">
        <v>193.684</v>
      </c>
      <c r="AV60">
        <v>23.4</v>
      </c>
      <c r="AW60">
        <v>193.684</v>
      </c>
      <c r="AX60" s="14">
        <v>18.545999999999999</v>
      </c>
      <c r="AY60">
        <v>21.6</v>
      </c>
      <c r="AZ60" t="s">
        <v>27</v>
      </c>
      <c r="BA60" t="s">
        <v>9</v>
      </c>
    </row>
    <row r="61" spans="1:53" x14ac:dyDescent="0.2">
      <c r="A61" t="s">
        <v>163</v>
      </c>
      <c r="B61" t="s">
        <v>23</v>
      </c>
      <c r="C61" t="s">
        <v>158</v>
      </c>
      <c r="E61">
        <v>0</v>
      </c>
      <c r="F61">
        <v>4.4870000000000001</v>
      </c>
      <c r="G61">
        <v>4.4649999999999999</v>
      </c>
      <c r="H61">
        <v>4.63</v>
      </c>
      <c r="I61">
        <v>15.83</v>
      </c>
      <c r="J61">
        <v>16.646000000000001</v>
      </c>
      <c r="K61">
        <v>6988.5479999999998</v>
      </c>
      <c r="L61">
        <v>870.9</v>
      </c>
      <c r="M61">
        <v>6988.5479999999998</v>
      </c>
      <c r="N61" t="s">
        <v>25</v>
      </c>
      <c r="O61" t="s">
        <v>25</v>
      </c>
      <c r="P61" t="s">
        <v>26</v>
      </c>
      <c r="Q61" t="s">
        <v>6</v>
      </c>
      <c r="R61">
        <v>5.8869999999999996</v>
      </c>
      <c r="S61">
        <v>5.8719999999999999</v>
      </c>
      <c r="T61">
        <v>6.048</v>
      </c>
      <c r="U61">
        <v>15.935</v>
      </c>
      <c r="V61">
        <v>18.173999999999999</v>
      </c>
      <c r="W61">
        <v>582.52300000000002</v>
      </c>
      <c r="X61">
        <v>72.599999999999994</v>
      </c>
      <c r="Y61">
        <v>582.52300000000002</v>
      </c>
      <c r="Z61" s="12">
        <v>64.412999999999997</v>
      </c>
      <c r="AA61">
        <v>74.599999999999994</v>
      </c>
      <c r="AB61" t="s">
        <v>27</v>
      </c>
      <c r="AC61" t="s">
        <v>95</v>
      </c>
      <c r="AD61">
        <v>8.7249999999999996</v>
      </c>
      <c r="AE61">
        <v>8.6969999999999992</v>
      </c>
      <c r="AF61">
        <v>8.8049999999999997</v>
      </c>
      <c r="AG61">
        <v>16.222000000000001</v>
      </c>
      <c r="AH61">
        <v>16.614999999999998</v>
      </c>
      <c r="AI61">
        <v>33.71</v>
      </c>
      <c r="AJ61">
        <v>4.2</v>
      </c>
      <c r="AK61">
        <v>33.71</v>
      </c>
      <c r="AL61" s="13">
        <v>3.423</v>
      </c>
      <c r="AM61">
        <v>4</v>
      </c>
      <c r="AN61" t="s">
        <v>27</v>
      </c>
      <c r="AO61" t="s">
        <v>8</v>
      </c>
      <c r="AP61">
        <v>8.8369999999999997</v>
      </c>
      <c r="AQ61">
        <v>8.8049999999999997</v>
      </c>
      <c r="AR61">
        <v>8.9329999999999998</v>
      </c>
      <c r="AS61">
        <v>16.614999999999998</v>
      </c>
      <c r="AT61">
        <v>17.081</v>
      </c>
      <c r="AU61">
        <v>186.18299999999999</v>
      </c>
      <c r="AV61">
        <v>23.2</v>
      </c>
      <c r="AW61">
        <v>186.18299999999999</v>
      </c>
      <c r="AX61" s="14">
        <v>18.530999999999999</v>
      </c>
      <c r="AY61">
        <v>21.5</v>
      </c>
      <c r="AZ61" t="s">
        <v>27</v>
      </c>
      <c r="BA61" t="s">
        <v>9</v>
      </c>
    </row>
    <row r="62" spans="1:53" x14ac:dyDescent="0.2">
      <c r="A62" t="s">
        <v>164</v>
      </c>
      <c r="B62" t="s">
        <v>23</v>
      </c>
      <c r="C62" t="s">
        <v>158</v>
      </c>
      <c r="E62">
        <v>0</v>
      </c>
      <c r="F62">
        <v>4.4870000000000001</v>
      </c>
      <c r="G62">
        <v>4.4649999999999999</v>
      </c>
      <c r="H62">
        <v>4.633</v>
      </c>
      <c r="I62">
        <v>15.836</v>
      </c>
      <c r="J62">
        <v>16.664999999999999</v>
      </c>
      <c r="K62">
        <v>7144.5349999999999</v>
      </c>
      <c r="L62">
        <v>912.5</v>
      </c>
      <c r="M62">
        <v>7144.5349999999999</v>
      </c>
      <c r="N62" t="s">
        <v>25</v>
      </c>
      <c r="O62" t="s">
        <v>25</v>
      </c>
      <c r="P62" t="s">
        <v>26</v>
      </c>
      <c r="Q62" t="s">
        <v>6</v>
      </c>
      <c r="R62">
        <v>5.8869999999999996</v>
      </c>
      <c r="S62">
        <v>5.8719999999999999</v>
      </c>
      <c r="T62">
        <v>6.0529999999999999</v>
      </c>
      <c r="U62">
        <v>15.728999999999999</v>
      </c>
      <c r="V62">
        <v>17.805</v>
      </c>
      <c r="W62">
        <v>600.09500000000003</v>
      </c>
      <c r="X62">
        <v>76.599999999999994</v>
      </c>
      <c r="Y62">
        <v>600.09500000000003</v>
      </c>
      <c r="Z62" s="12">
        <v>64.906999999999996</v>
      </c>
      <c r="AA62">
        <v>78.400000000000006</v>
      </c>
      <c r="AB62" t="s">
        <v>27</v>
      </c>
      <c r="AC62" t="s">
        <v>95</v>
      </c>
      <c r="AD62">
        <v>8.7270000000000003</v>
      </c>
      <c r="AE62">
        <v>8.69</v>
      </c>
      <c r="AF62">
        <v>8.8049999999999997</v>
      </c>
      <c r="AG62">
        <v>16.016999999999999</v>
      </c>
      <c r="AH62">
        <v>16.420999999999999</v>
      </c>
      <c r="AI62">
        <v>32.704999999999998</v>
      </c>
      <c r="AJ62">
        <v>4.2</v>
      </c>
      <c r="AK62">
        <v>32.704999999999998</v>
      </c>
      <c r="AL62" s="13">
        <v>3.2480000000000002</v>
      </c>
      <c r="AM62">
        <v>3.9</v>
      </c>
      <c r="AN62" t="s">
        <v>27</v>
      </c>
      <c r="AO62" t="s">
        <v>8</v>
      </c>
      <c r="AP62">
        <v>8.8369999999999997</v>
      </c>
      <c r="AQ62">
        <v>8.8049999999999997</v>
      </c>
      <c r="AR62">
        <v>8.93</v>
      </c>
      <c r="AS62">
        <v>16.420999999999999</v>
      </c>
      <c r="AT62">
        <v>16.86</v>
      </c>
      <c r="AU62">
        <v>150.12899999999999</v>
      </c>
      <c r="AV62">
        <v>19.2</v>
      </c>
      <c r="AW62">
        <v>150.12899999999999</v>
      </c>
      <c r="AX62" s="14">
        <v>14.617000000000001</v>
      </c>
      <c r="AY62">
        <v>17.7</v>
      </c>
      <c r="AZ62" t="s">
        <v>27</v>
      </c>
      <c r="BA62" t="s">
        <v>9</v>
      </c>
    </row>
    <row r="63" spans="1:53" x14ac:dyDescent="0.2">
      <c r="A63" t="s">
        <v>165</v>
      </c>
      <c r="B63" t="s">
        <v>23</v>
      </c>
      <c r="C63" t="s">
        <v>158</v>
      </c>
      <c r="E63">
        <v>0</v>
      </c>
      <c r="F63">
        <v>4.4850000000000003</v>
      </c>
      <c r="G63">
        <v>4.4630000000000001</v>
      </c>
      <c r="H63">
        <v>4.6319999999999997</v>
      </c>
      <c r="I63">
        <v>15.741</v>
      </c>
      <c r="J63">
        <v>16.596</v>
      </c>
      <c r="K63">
        <v>7054.4319999999998</v>
      </c>
      <c r="L63">
        <v>905.4</v>
      </c>
      <c r="M63">
        <v>7054.4319999999998</v>
      </c>
      <c r="N63" t="s">
        <v>25</v>
      </c>
      <c r="O63" t="s">
        <v>25</v>
      </c>
      <c r="P63" t="s">
        <v>26</v>
      </c>
      <c r="Q63" t="s">
        <v>6</v>
      </c>
      <c r="R63">
        <v>5.8849999999999998</v>
      </c>
      <c r="S63">
        <v>5.87</v>
      </c>
      <c r="T63">
        <v>6.05</v>
      </c>
      <c r="U63">
        <v>15.804</v>
      </c>
      <c r="V63">
        <v>17.939</v>
      </c>
      <c r="W63">
        <v>602.01099999999997</v>
      </c>
      <c r="X63">
        <v>77.3</v>
      </c>
      <c r="Y63">
        <v>602.01099999999997</v>
      </c>
      <c r="Z63" s="12">
        <v>65.945999999999998</v>
      </c>
      <c r="AA63">
        <v>79</v>
      </c>
      <c r="AB63" t="s">
        <v>27</v>
      </c>
      <c r="AC63" t="s">
        <v>95</v>
      </c>
      <c r="AD63">
        <v>8.7249999999999996</v>
      </c>
      <c r="AE63">
        <v>8.6929999999999996</v>
      </c>
      <c r="AF63">
        <v>8.8049999999999997</v>
      </c>
      <c r="AG63">
        <v>16.151</v>
      </c>
      <c r="AH63">
        <v>16.539000000000001</v>
      </c>
      <c r="AI63">
        <v>33.073</v>
      </c>
      <c r="AJ63">
        <v>4.2</v>
      </c>
      <c r="AK63">
        <v>33.073</v>
      </c>
      <c r="AL63" s="13">
        <v>3.327</v>
      </c>
      <c r="AM63">
        <v>4</v>
      </c>
      <c r="AN63" t="s">
        <v>27</v>
      </c>
      <c r="AO63" t="s">
        <v>8</v>
      </c>
      <c r="AP63">
        <v>8.8369999999999997</v>
      </c>
      <c r="AQ63">
        <v>8.8049999999999997</v>
      </c>
      <c r="AR63">
        <v>8.9280000000000008</v>
      </c>
      <c r="AS63">
        <v>16.539000000000001</v>
      </c>
      <c r="AT63">
        <v>16.968</v>
      </c>
      <c r="AU63">
        <v>144.07599999999999</v>
      </c>
      <c r="AV63">
        <v>18.5</v>
      </c>
      <c r="AW63">
        <v>144.07599999999999</v>
      </c>
      <c r="AX63" s="14">
        <v>14.206</v>
      </c>
      <c r="AY63">
        <v>17</v>
      </c>
      <c r="AZ63" t="s">
        <v>27</v>
      </c>
      <c r="BA63" t="s">
        <v>9</v>
      </c>
    </row>
    <row r="72" spans="12:18" x14ac:dyDescent="0.2">
      <c r="M72" t="s">
        <v>166</v>
      </c>
    </row>
    <row r="73" spans="12:18" x14ac:dyDescent="0.2">
      <c r="M73" t="s">
        <v>167</v>
      </c>
      <c r="N73" t="s">
        <v>168</v>
      </c>
      <c r="O73" t="s">
        <v>8</v>
      </c>
      <c r="P73" t="s">
        <v>9</v>
      </c>
      <c r="Q73" t="s">
        <v>1</v>
      </c>
      <c r="R73" t="s">
        <v>43</v>
      </c>
    </row>
    <row r="74" spans="12:18" x14ac:dyDescent="0.2">
      <c r="L74" s="15" t="s">
        <v>166</v>
      </c>
      <c r="M74">
        <v>0</v>
      </c>
      <c r="N74">
        <f>Z40</f>
        <v>28.175000000000001</v>
      </c>
      <c r="O74">
        <f>AL40</f>
        <v>10.015000000000001</v>
      </c>
      <c r="P74">
        <f>AX40</f>
        <v>48.445999999999998</v>
      </c>
      <c r="Q74">
        <f>N74+O74+P74</f>
        <v>86.635999999999996</v>
      </c>
      <c r="R74">
        <f>(P74/100)*100</f>
        <v>48.445999999999998</v>
      </c>
    </row>
    <row r="75" spans="12:18" x14ac:dyDescent="0.2">
      <c r="L75" s="15"/>
      <c r="M75">
        <v>0</v>
      </c>
      <c r="N75">
        <f t="shared" ref="N75:N97" si="0">Z41</f>
        <v>28.091999999999999</v>
      </c>
      <c r="O75">
        <f t="shared" ref="O75:O97" si="1">AL41</f>
        <v>10.243</v>
      </c>
      <c r="P75">
        <f t="shared" ref="P75:P97" si="2">AX41</f>
        <v>47.908999999999999</v>
      </c>
      <c r="Q75">
        <f t="shared" ref="Q75:Q97" si="3">N75+O75+P75</f>
        <v>86.244</v>
      </c>
      <c r="R75">
        <f t="shared" ref="R75:R97" si="4">(P75/100)*100</f>
        <v>47.908999999999999</v>
      </c>
    </row>
    <row r="76" spans="12:18" x14ac:dyDescent="0.2">
      <c r="L76" s="15"/>
      <c r="M76">
        <v>1</v>
      </c>
      <c r="N76">
        <f t="shared" si="0"/>
        <v>66.135999999999996</v>
      </c>
      <c r="O76">
        <f t="shared" si="1"/>
        <v>3.3279999999999998</v>
      </c>
      <c r="P76">
        <f t="shared" si="2"/>
        <v>15.983000000000001</v>
      </c>
      <c r="Q76">
        <f t="shared" si="3"/>
        <v>85.447000000000003</v>
      </c>
      <c r="R76">
        <f t="shared" si="4"/>
        <v>15.983000000000001</v>
      </c>
    </row>
    <row r="77" spans="12:18" x14ac:dyDescent="0.2">
      <c r="L77" s="15"/>
      <c r="M77">
        <v>1</v>
      </c>
      <c r="N77">
        <f t="shared" si="0"/>
        <v>66.143000000000001</v>
      </c>
      <c r="O77">
        <f t="shared" si="1"/>
        <v>3.3069999999999999</v>
      </c>
      <c r="P77">
        <f t="shared" si="2"/>
        <v>15.819000000000001</v>
      </c>
      <c r="Q77">
        <f t="shared" si="3"/>
        <v>85.269000000000005</v>
      </c>
      <c r="R77">
        <f t="shared" si="4"/>
        <v>15.818999999999999</v>
      </c>
    </row>
    <row r="78" spans="12:18" x14ac:dyDescent="0.2">
      <c r="L78" s="15"/>
      <c r="M78">
        <v>2</v>
      </c>
      <c r="N78">
        <f t="shared" si="0"/>
        <v>83.188000000000002</v>
      </c>
      <c r="O78">
        <f t="shared" si="1"/>
        <v>1.8620000000000001</v>
      </c>
      <c r="P78">
        <f t="shared" si="2"/>
        <v>4.125</v>
      </c>
      <c r="Q78">
        <f t="shared" si="3"/>
        <v>89.174999999999997</v>
      </c>
      <c r="R78">
        <f t="shared" si="4"/>
        <v>4.125</v>
      </c>
    </row>
    <row r="79" spans="12:18" x14ac:dyDescent="0.2">
      <c r="L79" s="15"/>
      <c r="M79">
        <v>2</v>
      </c>
      <c r="N79">
        <f t="shared" si="0"/>
        <v>80.805999999999997</v>
      </c>
      <c r="O79">
        <f t="shared" si="1"/>
        <v>1.8480000000000001</v>
      </c>
      <c r="P79">
        <f t="shared" si="2"/>
        <v>3.7679999999999998</v>
      </c>
      <c r="Q79">
        <f t="shared" si="3"/>
        <v>86.421999999999997</v>
      </c>
      <c r="R79">
        <f t="shared" si="4"/>
        <v>3.7679999999999998</v>
      </c>
    </row>
    <row r="80" spans="12:18" x14ac:dyDescent="0.2">
      <c r="L80" s="15"/>
      <c r="M80">
        <v>3</v>
      </c>
      <c r="N80">
        <f t="shared" si="0"/>
        <v>88.352999999999994</v>
      </c>
      <c r="O80">
        <f t="shared" si="1"/>
        <v>1.4570000000000001</v>
      </c>
      <c r="P80">
        <f t="shared" si="2"/>
        <v>1.915</v>
      </c>
      <c r="Q80">
        <f t="shared" si="3"/>
        <v>91.724999999999994</v>
      </c>
      <c r="R80">
        <f t="shared" si="4"/>
        <v>1.915</v>
      </c>
    </row>
    <row r="81" spans="12:18" x14ac:dyDescent="0.2">
      <c r="L81" s="15"/>
      <c r="M81">
        <v>3</v>
      </c>
      <c r="N81">
        <f t="shared" si="0"/>
        <v>87.239000000000004</v>
      </c>
      <c r="O81">
        <f t="shared" si="1"/>
        <v>1.587</v>
      </c>
      <c r="P81">
        <f t="shared" si="2"/>
        <v>2.1379999999999999</v>
      </c>
      <c r="Q81">
        <f t="shared" si="3"/>
        <v>90.964000000000013</v>
      </c>
      <c r="R81">
        <f t="shared" si="4"/>
        <v>2.1379999999999999</v>
      </c>
    </row>
    <row r="82" spans="12:18" x14ac:dyDescent="0.2">
      <c r="L82" s="15" t="s">
        <v>169</v>
      </c>
      <c r="M82">
        <v>0</v>
      </c>
      <c r="N82">
        <f t="shared" si="0"/>
        <v>39.488999999999997</v>
      </c>
      <c r="O82">
        <f t="shared" si="1"/>
        <v>3.968</v>
      </c>
      <c r="P82">
        <f t="shared" si="2"/>
        <v>47.529000000000003</v>
      </c>
      <c r="Q82">
        <f t="shared" si="3"/>
        <v>90.98599999999999</v>
      </c>
      <c r="R82">
        <f t="shared" si="4"/>
        <v>47.529000000000003</v>
      </c>
    </row>
    <row r="83" spans="12:18" x14ac:dyDescent="0.2">
      <c r="L83" s="15"/>
      <c r="M83">
        <v>0</v>
      </c>
      <c r="N83">
        <f t="shared" si="0"/>
        <v>39.765000000000001</v>
      </c>
      <c r="O83">
        <f t="shared" si="1"/>
        <v>3.8359999999999999</v>
      </c>
      <c r="P83">
        <f t="shared" si="2"/>
        <v>46.829000000000001</v>
      </c>
      <c r="Q83">
        <f t="shared" si="3"/>
        <v>90.43</v>
      </c>
      <c r="R83">
        <f t="shared" si="4"/>
        <v>46.829000000000001</v>
      </c>
    </row>
    <row r="84" spans="12:18" x14ac:dyDescent="0.2">
      <c r="L84" s="15"/>
      <c r="M84">
        <v>1</v>
      </c>
      <c r="N84">
        <f t="shared" si="0"/>
        <v>61.35</v>
      </c>
      <c r="O84">
        <f t="shared" si="1"/>
        <v>3.9460000000000002</v>
      </c>
      <c r="P84">
        <f t="shared" si="2"/>
        <v>23.62</v>
      </c>
      <c r="Q84">
        <f t="shared" si="3"/>
        <v>88.916000000000011</v>
      </c>
      <c r="R84">
        <f t="shared" si="4"/>
        <v>23.62</v>
      </c>
    </row>
    <row r="85" spans="12:18" x14ac:dyDescent="0.2">
      <c r="L85" s="15"/>
      <c r="M85">
        <v>1</v>
      </c>
      <c r="N85">
        <f t="shared" si="0"/>
        <v>61.755000000000003</v>
      </c>
      <c r="O85">
        <f t="shared" si="1"/>
        <v>4.1029999999999998</v>
      </c>
      <c r="P85">
        <f t="shared" si="2"/>
        <v>24.611000000000001</v>
      </c>
      <c r="Q85">
        <f t="shared" si="3"/>
        <v>90.469000000000008</v>
      </c>
      <c r="R85">
        <f t="shared" si="4"/>
        <v>24.611000000000001</v>
      </c>
    </row>
    <row r="86" spans="12:18" x14ac:dyDescent="0.2">
      <c r="L86" s="15"/>
      <c r="M86">
        <v>2</v>
      </c>
      <c r="N86">
        <f t="shared" si="0"/>
        <v>79.831000000000003</v>
      </c>
      <c r="O86">
        <f t="shared" si="1"/>
        <v>2.677</v>
      </c>
      <c r="P86">
        <f t="shared" si="2"/>
        <v>8.4659999999999993</v>
      </c>
      <c r="Q86">
        <f t="shared" si="3"/>
        <v>90.974000000000004</v>
      </c>
      <c r="R86">
        <f t="shared" si="4"/>
        <v>8.4659999999999993</v>
      </c>
    </row>
    <row r="87" spans="12:18" x14ac:dyDescent="0.2">
      <c r="L87" s="15"/>
      <c r="M87">
        <v>2</v>
      </c>
      <c r="N87">
        <f t="shared" si="0"/>
        <v>80.132999999999996</v>
      </c>
      <c r="O87">
        <f t="shared" si="1"/>
        <v>2.7709999999999999</v>
      </c>
      <c r="P87">
        <f t="shared" si="2"/>
        <v>8.8290000000000006</v>
      </c>
      <c r="Q87">
        <f t="shared" si="3"/>
        <v>91.733000000000004</v>
      </c>
      <c r="R87">
        <f t="shared" si="4"/>
        <v>8.8290000000000006</v>
      </c>
    </row>
    <row r="88" spans="12:18" x14ac:dyDescent="0.2">
      <c r="L88" s="15"/>
      <c r="M88">
        <v>3</v>
      </c>
      <c r="N88">
        <f t="shared" si="0"/>
        <v>86.132000000000005</v>
      </c>
      <c r="O88">
        <f t="shared" si="1"/>
        <v>2.4239999999999999</v>
      </c>
      <c r="P88">
        <f t="shared" si="2"/>
        <v>4.9080000000000004</v>
      </c>
      <c r="Q88">
        <f t="shared" si="3"/>
        <v>93.464000000000013</v>
      </c>
      <c r="R88">
        <f t="shared" si="4"/>
        <v>4.9080000000000004</v>
      </c>
    </row>
    <row r="89" spans="12:18" x14ac:dyDescent="0.2">
      <c r="L89" s="15"/>
      <c r="M89">
        <v>3</v>
      </c>
      <c r="N89">
        <f t="shared" si="0"/>
        <v>85.343999999999994</v>
      </c>
      <c r="O89">
        <f t="shared" si="1"/>
        <v>2.512</v>
      </c>
      <c r="P89">
        <f t="shared" si="2"/>
        <v>5.3579999999999997</v>
      </c>
      <c r="Q89">
        <f t="shared" si="3"/>
        <v>93.213999999999999</v>
      </c>
      <c r="R89">
        <f t="shared" si="4"/>
        <v>5.3579999999999997</v>
      </c>
    </row>
    <row r="90" spans="12:18" x14ac:dyDescent="0.2">
      <c r="L90" s="15" t="s">
        <v>170</v>
      </c>
      <c r="M90" t="s">
        <v>171</v>
      </c>
      <c r="N90">
        <f t="shared" si="0"/>
        <v>60.177</v>
      </c>
      <c r="O90">
        <f t="shared" si="1"/>
        <v>3.2839999999999998</v>
      </c>
      <c r="P90">
        <f t="shared" si="2"/>
        <v>21.847000000000001</v>
      </c>
      <c r="Q90">
        <f t="shared" si="3"/>
        <v>85.307999999999993</v>
      </c>
      <c r="R90">
        <f t="shared" si="4"/>
        <v>21.847000000000001</v>
      </c>
    </row>
    <row r="91" spans="12:18" x14ac:dyDescent="0.2">
      <c r="L91" s="15"/>
      <c r="M91" t="s">
        <v>171</v>
      </c>
      <c r="N91">
        <f t="shared" si="0"/>
        <v>61.48</v>
      </c>
      <c r="O91">
        <f t="shared" si="1"/>
        <v>3.3820000000000001</v>
      </c>
      <c r="P91">
        <f t="shared" si="2"/>
        <v>21.169</v>
      </c>
      <c r="Q91">
        <f t="shared" si="3"/>
        <v>86.030999999999992</v>
      </c>
      <c r="R91">
        <f t="shared" si="4"/>
        <v>21.169</v>
      </c>
    </row>
    <row r="92" spans="12:18" x14ac:dyDescent="0.2">
      <c r="L92" s="15"/>
      <c r="M92" t="s">
        <v>172</v>
      </c>
      <c r="N92">
        <f t="shared" si="0"/>
        <v>63.768999999999998</v>
      </c>
      <c r="O92">
        <f t="shared" si="1"/>
        <v>3.3050000000000002</v>
      </c>
      <c r="P92">
        <f t="shared" si="2"/>
        <v>18.725000000000001</v>
      </c>
      <c r="Q92">
        <f t="shared" si="3"/>
        <v>85.799000000000007</v>
      </c>
      <c r="R92">
        <f t="shared" si="4"/>
        <v>18.725000000000001</v>
      </c>
    </row>
    <row r="93" spans="12:18" x14ac:dyDescent="0.2">
      <c r="L93" s="15"/>
      <c r="M93" t="s">
        <v>172</v>
      </c>
      <c r="N93">
        <f t="shared" si="0"/>
        <v>62.828000000000003</v>
      </c>
      <c r="O93">
        <f t="shared" si="1"/>
        <v>3.4409999999999998</v>
      </c>
      <c r="P93">
        <f t="shared" si="2"/>
        <v>19.835999999999999</v>
      </c>
      <c r="Q93">
        <f t="shared" si="3"/>
        <v>86.105000000000004</v>
      </c>
      <c r="R93">
        <f t="shared" si="4"/>
        <v>19.835999999999999</v>
      </c>
    </row>
    <row r="94" spans="12:18" x14ac:dyDescent="0.2">
      <c r="L94" s="15"/>
      <c r="M94" t="s">
        <v>173</v>
      </c>
      <c r="N94">
        <f t="shared" si="0"/>
        <v>63.765999999999998</v>
      </c>
      <c r="O94">
        <f t="shared" si="1"/>
        <v>3.4249999999999998</v>
      </c>
      <c r="P94">
        <f t="shared" si="2"/>
        <v>18.545999999999999</v>
      </c>
      <c r="Q94">
        <f t="shared" si="3"/>
        <v>85.736999999999995</v>
      </c>
      <c r="R94">
        <f t="shared" si="4"/>
        <v>18.545999999999999</v>
      </c>
    </row>
    <row r="95" spans="12:18" x14ac:dyDescent="0.2">
      <c r="L95" s="15"/>
      <c r="M95" t="s">
        <v>173</v>
      </c>
      <c r="N95">
        <f t="shared" si="0"/>
        <v>64.412999999999997</v>
      </c>
      <c r="O95">
        <f t="shared" si="1"/>
        <v>3.423</v>
      </c>
      <c r="P95">
        <f t="shared" si="2"/>
        <v>18.530999999999999</v>
      </c>
      <c r="Q95">
        <f t="shared" si="3"/>
        <v>86.36699999999999</v>
      </c>
      <c r="R95">
        <f t="shared" si="4"/>
        <v>18.530999999999999</v>
      </c>
    </row>
    <row r="96" spans="12:18" x14ac:dyDescent="0.2">
      <c r="L96" s="15"/>
      <c r="M96" t="s">
        <v>174</v>
      </c>
      <c r="N96">
        <f t="shared" si="0"/>
        <v>64.906999999999996</v>
      </c>
      <c r="O96">
        <f t="shared" si="1"/>
        <v>3.2480000000000002</v>
      </c>
      <c r="P96">
        <f t="shared" si="2"/>
        <v>14.617000000000001</v>
      </c>
      <c r="Q96">
        <f t="shared" si="3"/>
        <v>82.772000000000006</v>
      </c>
      <c r="R96">
        <f t="shared" si="4"/>
        <v>14.617000000000003</v>
      </c>
    </row>
    <row r="97" spans="12:22" x14ac:dyDescent="0.2">
      <c r="L97" s="15"/>
      <c r="M97" t="s">
        <v>174</v>
      </c>
      <c r="N97">
        <f t="shared" si="0"/>
        <v>65.945999999999998</v>
      </c>
      <c r="O97">
        <f t="shared" si="1"/>
        <v>3.327</v>
      </c>
      <c r="P97">
        <f t="shared" si="2"/>
        <v>14.206</v>
      </c>
      <c r="Q97">
        <f t="shared" si="3"/>
        <v>83.478999999999999</v>
      </c>
      <c r="R97">
        <f t="shared" si="4"/>
        <v>14.206</v>
      </c>
    </row>
    <row r="101" spans="12:22" x14ac:dyDescent="0.2">
      <c r="N101" s="8" t="s">
        <v>175</v>
      </c>
      <c r="O101" s="8"/>
      <c r="T101" t="s">
        <v>176</v>
      </c>
    </row>
    <row r="102" spans="12:22" x14ac:dyDescent="0.2">
      <c r="M102" t="s">
        <v>177</v>
      </c>
      <c r="N102" t="s">
        <v>178</v>
      </c>
      <c r="O102" t="s">
        <v>179</v>
      </c>
      <c r="P102" t="s">
        <v>180</v>
      </c>
      <c r="Q102" t="s">
        <v>181</v>
      </c>
      <c r="T102" t="s">
        <v>182</v>
      </c>
      <c r="U102" t="s">
        <v>175</v>
      </c>
      <c r="V102" t="s">
        <v>183</v>
      </c>
    </row>
    <row r="103" spans="12:22" x14ac:dyDescent="0.2">
      <c r="M103">
        <v>0</v>
      </c>
      <c r="N103">
        <f>AVERAGE(R74:R75)</f>
        <v>48.177499999999995</v>
      </c>
      <c r="O103">
        <f>AVERAGE(R82:R83)</f>
        <v>47.179000000000002</v>
      </c>
      <c r="P103">
        <f>_xlfn.STDEV.S(R74:R75)</f>
        <v>0.37971634149717537</v>
      </c>
      <c r="Q103">
        <f>_xlfn.STDEV.S(R82:R83)</f>
        <v>0.49497474683058529</v>
      </c>
      <c r="T103" t="s">
        <v>171</v>
      </c>
      <c r="U103">
        <f>AVERAGE(R90:R91)</f>
        <v>21.508000000000003</v>
      </c>
      <c r="V103">
        <f>_xlfn.STDEV.S(R90:R91)</f>
        <v>0.4794183976444798</v>
      </c>
    </row>
    <row r="104" spans="12:22" x14ac:dyDescent="0.2">
      <c r="M104">
        <v>1</v>
      </c>
      <c r="N104">
        <f>AVERAGE(R76:R77)</f>
        <v>15.901</v>
      </c>
      <c r="O104">
        <f>AVERAGE(R84:R85)</f>
        <v>24.115500000000001</v>
      </c>
      <c r="P104">
        <f>_xlfn.STDEV.S(R76:R77)</f>
        <v>0.11596551211459484</v>
      </c>
      <c r="Q104">
        <f>_xlfn.STDEV.S(R84:R85)</f>
        <v>0.70074282015586831</v>
      </c>
      <c r="T104" t="s">
        <v>172</v>
      </c>
      <c r="U104">
        <f>AVERAGE(R92:R93)</f>
        <v>19.2805</v>
      </c>
      <c r="V104">
        <f>_xlfn.STDEV.S(R92:R93)</f>
        <v>0.78559563389825227</v>
      </c>
    </row>
    <row r="105" spans="12:22" x14ac:dyDescent="0.2">
      <c r="M105">
        <v>2</v>
      </c>
      <c r="N105">
        <f>AVERAGE(R78:R79)</f>
        <v>3.9464999999999999</v>
      </c>
      <c r="O105">
        <f>AVERAGE(R86:R87)</f>
        <v>8.6475000000000009</v>
      </c>
      <c r="P105">
        <f>_xlfn.STDEV.S(R78:R79)</f>
        <v>0.2524371208835976</v>
      </c>
      <c r="Q105">
        <f>_xlfn.STDEV.S(R86:R87)</f>
        <v>0.2566797615707177</v>
      </c>
      <c r="T105" t="s">
        <v>173</v>
      </c>
      <c r="U105">
        <f>AVERAGE(R94:R95)</f>
        <v>18.538499999999999</v>
      </c>
      <c r="V105">
        <f>_xlfn.STDEV.S(R94:R95)</f>
        <v>1.0606601717798614E-2</v>
      </c>
    </row>
    <row r="106" spans="12:22" x14ac:dyDescent="0.2">
      <c r="M106">
        <v>3</v>
      </c>
      <c r="N106">
        <f>AVERAGE(R80:R81)</f>
        <v>2.0265</v>
      </c>
      <c r="O106">
        <f>AVERAGE(R88:R89)</f>
        <v>5.133</v>
      </c>
      <c r="P106">
        <f>_xlfn.STDEV.S(R80:R81)</f>
        <v>0.15768481220460001</v>
      </c>
      <c r="Q106">
        <f>_xlfn.STDEV.S(R88:R89)</f>
        <v>0.31819805153394587</v>
      </c>
      <c r="T106" t="s">
        <v>174</v>
      </c>
      <c r="U106">
        <f>AVERAGE(R96:R97)</f>
        <v>14.4115</v>
      </c>
      <c r="V106">
        <f>_xlfn.STDEV.S(R96:R97)</f>
        <v>0.29062088706767325</v>
      </c>
    </row>
    <row r="130" spans="13:17" x14ac:dyDescent="0.2">
      <c r="M130" t="s">
        <v>184</v>
      </c>
      <c r="N130" t="s">
        <v>185</v>
      </c>
      <c r="P130" t="s">
        <v>185</v>
      </c>
    </row>
    <row r="131" spans="13:17" x14ac:dyDescent="0.2">
      <c r="M131" t="s">
        <v>177</v>
      </c>
      <c r="N131" t="s">
        <v>188</v>
      </c>
      <c r="O131" t="s">
        <v>189</v>
      </c>
      <c r="P131" t="s">
        <v>186</v>
      </c>
      <c r="Q131" t="s">
        <v>187</v>
      </c>
    </row>
    <row r="132" spans="13:17" x14ac:dyDescent="0.2">
      <c r="M132">
        <v>0</v>
      </c>
      <c r="N132">
        <v>2.9411925154110525</v>
      </c>
      <c r="O132">
        <v>48.177499999999995</v>
      </c>
      <c r="P132">
        <v>1.0161007049889801</v>
      </c>
      <c r="Q132">
        <v>0.37971634149717537</v>
      </c>
    </row>
    <row r="133" spans="13:17" x14ac:dyDescent="0.2">
      <c r="M133">
        <v>1</v>
      </c>
      <c r="N133">
        <v>33.471499999999999</v>
      </c>
      <c r="O133">
        <v>15.901</v>
      </c>
      <c r="P133">
        <v>3.7992847353153207</v>
      </c>
      <c r="Q133">
        <v>0.11596551211459484</v>
      </c>
    </row>
    <row r="134" spans="13:17" x14ac:dyDescent="0.2">
      <c r="M134">
        <v>2</v>
      </c>
      <c r="N134">
        <v>46.939</v>
      </c>
      <c r="O134">
        <v>3.9464999999999999</v>
      </c>
      <c r="P134">
        <v>0.70144992693705832</v>
      </c>
      <c r="Q134">
        <v>0.2524371208835976</v>
      </c>
    </row>
    <row r="135" spans="13:17" x14ac:dyDescent="0.2">
      <c r="M135">
        <v>3</v>
      </c>
      <c r="N135">
        <v>50.176999999999992</v>
      </c>
      <c r="O135">
        <v>2.0265</v>
      </c>
      <c r="P135">
        <v>2.8086281348729574</v>
      </c>
      <c r="Q135">
        <v>0.15768481220460001</v>
      </c>
    </row>
  </sheetData>
  <mergeCells count="8">
    <mergeCell ref="L90:L97"/>
    <mergeCell ref="N101:O101"/>
    <mergeCell ref="F1:Q1"/>
    <mergeCell ref="R1:AC1"/>
    <mergeCell ref="AD1:AO1"/>
    <mergeCell ref="AP1:BB1"/>
    <mergeCell ref="L74:L81"/>
    <mergeCell ref="L82:L89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B9FD-A255-B145-9FAD-7F0DEAEAE245}">
  <sheetPr codeName="Sheet8"/>
  <dimension ref="A1:BA48"/>
  <sheetViews>
    <sheetView topLeftCell="G16" zoomScale="110" workbookViewId="0">
      <selection activeCell="L22" sqref="L22"/>
    </sheetView>
  </sheetViews>
  <sheetFormatPr baseColWidth="10" defaultColWidth="8.83203125" defaultRowHeight="15" x14ac:dyDescent="0.2"/>
  <cols>
    <col min="17" max="17" width="14.6640625" customWidth="1"/>
    <col min="18" max="18" width="14.1640625" customWidth="1"/>
  </cols>
  <sheetData>
    <row r="1" spans="1:53" x14ac:dyDescent="0.2">
      <c r="C1" t="s">
        <v>3</v>
      </c>
      <c r="D1" t="s">
        <v>4</v>
      </c>
      <c r="E1" t="s">
        <v>5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7</v>
      </c>
      <c r="S1" t="s">
        <v>7</v>
      </c>
      <c r="T1" t="s">
        <v>7</v>
      </c>
      <c r="U1" t="s">
        <v>7</v>
      </c>
      <c r="V1" t="s">
        <v>7</v>
      </c>
      <c r="W1" t="s">
        <v>7</v>
      </c>
      <c r="X1" t="s">
        <v>7</v>
      </c>
      <c r="Y1" t="s">
        <v>7</v>
      </c>
      <c r="Z1" s="16" t="s">
        <v>7</v>
      </c>
      <c r="AA1" t="s">
        <v>7</v>
      </c>
      <c r="AB1" t="s">
        <v>7</v>
      </c>
      <c r="AC1" t="s">
        <v>7</v>
      </c>
      <c r="AD1" t="s">
        <v>8</v>
      </c>
      <c r="AE1" t="s">
        <v>8</v>
      </c>
      <c r="AF1" t="s">
        <v>8</v>
      </c>
      <c r="AG1" t="s">
        <v>8</v>
      </c>
      <c r="AH1" t="s">
        <v>8</v>
      </c>
      <c r="AI1" t="s">
        <v>8</v>
      </c>
      <c r="AJ1" t="s">
        <v>8</v>
      </c>
      <c r="AK1" t="s">
        <v>8</v>
      </c>
      <c r="AL1" t="s">
        <v>8</v>
      </c>
      <c r="AM1" t="s">
        <v>8</v>
      </c>
      <c r="AN1" t="s">
        <v>8</v>
      </c>
      <c r="AO1" t="s">
        <v>8</v>
      </c>
      <c r="AP1" t="s">
        <v>9</v>
      </c>
      <c r="AQ1" t="s">
        <v>9</v>
      </c>
      <c r="AR1" t="s">
        <v>9</v>
      </c>
      <c r="AS1" t="s">
        <v>9</v>
      </c>
      <c r="AT1" t="s">
        <v>9</v>
      </c>
      <c r="AU1" t="s">
        <v>9</v>
      </c>
      <c r="AV1" t="s">
        <v>9</v>
      </c>
      <c r="AW1" t="s">
        <v>9</v>
      </c>
      <c r="AX1" s="16" t="s">
        <v>9</v>
      </c>
      <c r="AY1" t="s">
        <v>9</v>
      </c>
      <c r="AZ1" t="s">
        <v>9</v>
      </c>
      <c r="BA1" t="s">
        <v>9</v>
      </c>
    </row>
    <row r="2" spans="1:53" x14ac:dyDescent="0.2"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10</v>
      </c>
      <c r="S2" t="s">
        <v>11</v>
      </c>
      <c r="T2" t="s">
        <v>12</v>
      </c>
      <c r="U2" t="s">
        <v>13</v>
      </c>
      <c r="V2" t="s">
        <v>14</v>
      </c>
      <c r="W2" t="s">
        <v>15</v>
      </c>
      <c r="X2" t="s">
        <v>16</v>
      </c>
      <c r="Y2" t="s">
        <v>17</v>
      </c>
      <c r="Z2" s="16" t="s">
        <v>18</v>
      </c>
      <c r="AA2" t="s">
        <v>19</v>
      </c>
      <c r="AB2" t="s">
        <v>20</v>
      </c>
      <c r="AC2" t="s">
        <v>21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t="s">
        <v>18</v>
      </c>
      <c r="AM2" t="s">
        <v>19</v>
      </c>
      <c r="AN2" t="s">
        <v>20</v>
      </c>
      <c r="AO2" t="s">
        <v>21</v>
      </c>
      <c r="AP2" t="s">
        <v>10</v>
      </c>
      <c r="AQ2" t="s">
        <v>11</v>
      </c>
      <c r="AR2" t="s">
        <v>12</v>
      </c>
      <c r="AS2" t="s">
        <v>13</v>
      </c>
      <c r="AT2" t="s">
        <v>14</v>
      </c>
      <c r="AU2" t="s">
        <v>15</v>
      </c>
      <c r="AV2" t="s">
        <v>16</v>
      </c>
      <c r="AW2" t="s">
        <v>17</v>
      </c>
      <c r="AX2" s="16" t="s">
        <v>18</v>
      </c>
      <c r="AY2" t="s">
        <v>19</v>
      </c>
      <c r="AZ2" t="s">
        <v>20</v>
      </c>
      <c r="BA2" t="s">
        <v>21</v>
      </c>
    </row>
    <row r="3" spans="1:53" x14ac:dyDescent="0.2">
      <c r="A3" t="s">
        <v>190</v>
      </c>
      <c r="B3" t="s">
        <v>23</v>
      </c>
      <c r="C3" t="s">
        <v>191</v>
      </c>
      <c r="E3">
        <v>0</v>
      </c>
      <c r="F3">
        <v>4.4969999999999999</v>
      </c>
      <c r="G3">
        <v>4.423</v>
      </c>
      <c r="H3">
        <v>4.6619999999999999</v>
      </c>
      <c r="I3">
        <v>17.931999999999999</v>
      </c>
      <c r="J3">
        <v>18.640999999999998</v>
      </c>
      <c r="K3">
        <v>6325.8339999999998</v>
      </c>
      <c r="L3">
        <v>904.2</v>
      </c>
      <c r="M3">
        <v>6325.8339999999998</v>
      </c>
      <c r="N3" t="s">
        <v>25</v>
      </c>
      <c r="O3" t="s">
        <v>25</v>
      </c>
      <c r="P3" t="s">
        <v>26</v>
      </c>
      <c r="Q3" t="s">
        <v>6</v>
      </c>
      <c r="R3">
        <v>5.7329999999999997</v>
      </c>
      <c r="S3">
        <v>5.7</v>
      </c>
      <c r="T3">
        <v>5.875</v>
      </c>
      <c r="U3">
        <v>16.920000000000002</v>
      </c>
      <c r="V3">
        <v>18.193000000000001</v>
      </c>
      <c r="W3">
        <v>652.18499999999995</v>
      </c>
      <c r="X3">
        <v>93.2</v>
      </c>
      <c r="Y3">
        <v>652.18499999999995</v>
      </c>
      <c r="Z3" s="16">
        <v>89.489000000000004</v>
      </c>
      <c r="AA3">
        <v>93.1</v>
      </c>
      <c r="AB3" t="s">
        <v>27</v>
      </c>
      <c r="AC3" t="s">
        <v>7</v>
      </c>
      <c r="AP3">
        <v>8.8450000000000006</v>
      </c>
      <c r="AQ3">
        <v>8.8149999999999995</v>
      </c>
      <c r="AR3">
        <v>8.9369999999999994</v>
      </c>
      <c r="AS3">
        <v>16.832999999999998</v>
      </c>
      <c r="AT3">
        <v>17.420999999999999</v>
      </c>
      <c r="AU3">
        <v>47.384</v>
      </c>
      <c r="AV3">
        <v>6.8</v>
      </c>
      <c r="AW3">
        <v>47.384</v>
      </c>
      <c r="AX3" s="16">
        <v>6.6749999999999998</v>
      </c>
      <c r="AY3">
        <v>6.9</v>
      </c>
      <c r="AZ3" t="s">
        <v>27</v>
      </c>
      <c r="BA3" t="s">
        <v>9</v>
      </c>
    </row>
    <row r="4" spans="1:53" x14ac:dyDescent="0.2">
      <c r="A4" t="s">
        <v>192</v>
      </c>
      <c r="B4" t="s">
        <v>23</v>
      </c>
      <c r="C4" t="s">
        <v>191</v>
      </c>
      <c r="E4">
        <v>0</v>
      </c>
      <c r="F4">
        <v>4.4930000000000003</v>
      </c>
      <c r="G4">
        <v>4.4219999999999997</v>
      </c>
      <c r="H4">
        <v>4.6920000000000002</v>
      </c>
      <c r="I4">
        <v>18.27</v>
      </c>
      <c r="J4">
        <v>18.753</v>
      </c>
      <c r="K4">
        <v>6685.2129999999997</v>
      </c>
      <c r="L4">
        <v>869.4</v>
      </c>
      <c r="M4">
        <v>6685.2129999999997</v>
      </c>
      <c r="N4" t="s">
        <v>25</v>
      </c>
      <c r="O4" t="s">
        <v>25</v>
      </c>
      <c r="P4" t="s">
        <v>26</v>
      </c>
      <c r="Q4" t="s">
        <v>6</v>
      </c>
      <c r="R4">
        <v>5.73</v>
      </c>
      <c r="S4">
        <v>5.6970000000000001</v>
      </c>
      <c r="T4">
        <v>5.8819999999999997</v>
      </c>
      <c r="U4">
        <v>17.106000000000002</v>
      </c>
      <c r="V4">
        <v>18.245000000000001</v>
      </c>
      <c r="W4">
        <v>718.57299999999998</v>
      </c>
      <c r="X4">
        <v>93.4</v>
      </c>
      <c r="Y4">
        <v>718.57299999999998</v>
      </c>
      <c r="Z4" s="16">
        <v>93.298000000000002</v>
      </c>
      <c r="AA4">
        <v>93.3</v>
      </c>
      <c r="AB4" t="s">
        <v>27</v>
      </c>
      <c r="AC4" t="s">
        <v>7</v>
      </c>
      <c r="AP4">
        <v>8.843</v>
      </c>
      <c r="AQ4">
        <v>8.8149999999999995</v>
      </c>
      <c r="AR4">
        <v>8.9320000000000004</v>
      </c>
      <c r="AS4">
        <v>16.617000000000001</v>
      </c>
      <c r="AT4">
        <v>17.222000000000001</v>
      </c>
      <c r="AU4">
        <v>50.378</v>
      </c>
      <c r="AV4">
        <v>6.6</v>
      </c>
      <c r="AW4">
        <v>50.378</v>
      </c>
      <c r="AX4" s="16">
        <v>6.7149999999999999</v>
      </c>
      <c r="AY4">
        <v>6.7</v>
      </c>
      <c r="AZ4" t="s">
        <v>27</v>
      </c>
      <c r="BA4" t="s">
        <v>9</v>
      </c>
    </row>
    <row r="5" spans="1:53" x14ac:dyDescent="0.2">
      <c r="A5" t="s">
        <v>193</v>
      </c>
      <c r="B5" t="s">
        <v>23</v>
      </c>
      <c r="C5" t="s">
        <v>191</v>
      </c>
      <c r="E5">
        <v>0</v>
      </c>
      <c r="F5">
        <v>4.4969999999999999</v>
      </c>
      <c r="G5">
        <v>4.42</v>
      </c>
      <c r="H5">
        <v>4.66</v>
      </c>
      <c r="I5">
        <v>17.975999999999999</v>
      </c>
      <c r="J5">
        <v>18.702000000000002</v>
      </c>
      <c r="K5">
        <v>6144.8360000000002</v>
      </c>
      <c r="L5">
        <v>887.4</v>
      </c>
      <c r="M5">
        <v>6144.8360000000002</v>
      </c>
      <c r="N5" t="s">
        <v>25</v>
      </c>
      <c r="O5" t="s">
        <v>25</v>
      </c>
      <c r="P5" t="s">
        <v>26</v>
      </c>
      <c r="Q5" t="s">
        <v>6</v>
      </c>
      <c r="R5">
        <v>5.7329999999999997</v>
      </c>
      <c r="S5">
        <v>5.6980000000000004</v>
      </c>
      <c r="T5">
        <v>5.8780000000000001</v>
      </c>
      <c r="U5">
        <v>16.89</v>
      </c>
      <c r="V5">
        <v>17.931999999999999</v>
      </c>
      <c r="W5">
        <v>566.34100000000001</v>
      </c>
      <c r="X5">
        <v>81.8</v>
      </c>
      <c r="Y5">
        <v>566.34100000000001</v>
      </c>
      <c r="Z5" s="16">
        <v>79.998999999999995</v>
      </c>
      <c r="AA5">
        <v>81.400000000000006</v>
      </c>
      <c r="AB5" t="s">
        <v>27</v>
      </c>
      <c r="AC5" t="s">
        <v>7</v>
      </c>
      <c r="AP5">
        <v>8.84</v>
      </c>
      <c r="AQ5">
        <v>8.8079999999999998</v>
      </c>
      <c r="AR5">
        <v>8.94</v>
      </c>
      <c r="AS5">
        <v>16.619</v>
      </c>
      <c r="AT5">
        <v>17.494</v>
      </c>
      <c r="AU5">
        <v>126.149</v>
      </c>
      <c r="AV5">
        <v>18.2</v>
      </c>
      <c r="AW5">
        <v>126.149</v>
      </c>
      <c r="AX5" s="16">
        <v>18.292999999999999</v>
      </c>
      <c r="AY5">
        <v>18.600000000000001</v>
      </c>
      <c r="AZ5" t="s">
        <v>27</v>
      </c>
      <c r="BA5" t="s">
        <v>9</v>
      </c>
    </row>
    <row r="6" spans="1:53" x14ac:dyDescent="0.2">
      <c r="A6" t="s">
        <v>194</v>
      </c>
      <c r="B6" t="s">
        <v>23</v>
      </c>
      <c r="C6" t="s">
        <v>191</v>
      </c>
      <c r="E6">
        <v>0</v>
      </c>
      <c r="F6">
        <v>4.4930000000000003</v>
      </c>
      <c r="G6">
        <v>4.4219999999999997</v>
      </c>
      <c r="H6">
        <v>4.6580000000000004</v>
      </c>
      <c r="I6">
        <v>18.093</v>
      </c>
      <c r="J6">
        <v>18.777999999999999</v>
      </c>
      <c r="K6">
        <v>6326.8710000000001</v>
      </c>
      <c r="L6">
        <v>879.2</v>
      </c>
      <c r="M6">
        <v>6326.8710000000001</v>
      </c>
      <c r="N6" t="s">
        <v>25</v>
      </c>
      <c r="O6" t="s">
        <v>25</v>
      </c>
      <c r="P6" t="s">
        <v>26</v>
      </c>
      <c r="Q6" t="s">
        <v>6</v>
      </c>
      <c r="R6">
        <v>5.7320000000000002</v>
      </c>
      <c r="S6">
        <v>5.6970000000000001</v>
      </c>
      <c r="T6">
        <v>5.8719999999999999</v>
      </c>
      <c r="U6">
        <v>16.954000000000001</v>
      </c>
      <c r="V6">
        <v>18.068999999999999</v>
      </c>
      <c r="W6">
        <v>580.84</v>
      </c>
      <c r="X6">
        <v>80.7</v>
      </c>
      <c r="Y6">
        <v>580.84</v>
      </c>
      <c r="Z6" s="16">
        <v>79.686000000000007</v>
      </c>
      <c r="AA6">
        <v>80.3</v>
      </c>
      <c r="AB6" t="s">
        <v>27</v>
      </c>
      <c r="AC6" t="s">
        <v>7</v>
      </c>
      <c r="AP6">
        <v>8.8379999999999992</v>
      </c>
      <c r="AQ6">
        <v>8.8070000000000004</v>
      </c>
      <c r="AR6">
        <v>8.9420000000000002</v>
      </c>
      <c r="AS6">
        <v>16.577000000000002</v>
      </c>
      <c r="AT6">
        <v>17.434999999999999</v>
      </c>
      <c r="AU6">
        <v>138.767</v>
      </c>
      <c r="AV6">
        <v>19.3</v>
      </c>
      <c r="AW6">
        <v>138.767</v>
      </c>
      <c r="AX6" s="16">
        <v>19.544</v>
      </c>
      <c r="AY6">
        <v>19.7</v>
      </c>
      <c r="AZ6" t="s">
        <v>27</v>
      </c>
      <c r="BA6" t="s">
        <v>9</v>
      </c>
    </row>
    <row r="7" spans="1:53" x14ac:dyDescent="0.2">
      <c r="A7" t="s">
        <v>195</v>
      </c>
      <c r="B7" t="s">
        <v>23</v>
      </c>
      <c r="C7" t="s">
        <v>191</v>
      </c>
      <c r="E7">
        <v>0</v>
      </c>
      <c r="F7">
        <v>4.4930000000000003</v>
      </c>
      <c r="G7">
        <v>4.4219999999999997</v>
      </c>
      <c r="H7">
        <v>4.6580000000000004</v>
      </c>
      <c r="I7">
        <v>17.992999999999999</v>
      </c>
      <c r="J7">
        <v>18.696000000000002</v>
      </c>
      <c r="K7">
        <v>6276.97</v>
      </c>
      <c r="L7">
        <v>879.1</v>
      </c>
      <c r="M7">
        <v>6276.97</v>
      </c>
      <c r="N7" t="s">
        <v>25</v>
      </c>
      <c r="O7" t="s">
        <v>25</v>
      </c>
      <c r="P7" t="s">
        <v>26</v>
      </c>
      <c r="Q7" t="s">
        <v>6</v>
      </c>
      <c r="R7">
        <v>5.7329999999999997</v>
      </c>
      <c r="S7">
        <v>5.6970000000000001</v>
      </c>
      <c r="T7">
        <v>5.8769999999999998</v>
      </c>
      <c r="U7">
        <v>16.812000000000001</v>
      </c>
      <c r="V7">
        <v>17.800999999999998</v>
      </c>
      <c r="W7">
        <v>551.798</v>
      </c>
      <c r="X7">
        <v>77.3</v>
      </c>
      <c r="Y7">
        <v>551.798</v>
      </c>
      <c r="Z7" s="16">
        <v>76.304000000000002</v>
      </c>
      <c r="AA7">
        <v>76.8</v>
      </c>
      <c r="AB7" t="s">
        <v>27</v>
      </c>
      <c r="AC7" t="s">
        <v>7</v>
      </c>
      <c r="AP7">
        <v>8.8379999999999992</v>
      </c>
      <c r="AQ7">
        <v>8.8070000000000004</v>
      </c>
      <c r="AR7">
        <v>8.9469999999999992</v>
      </c>
      <c r="AS7">
        <v>16.484999999999999</v>
      </c>
      <c r="AT7">
        <v>17.355</v>
      </c>
      <c r="AU7">
        <v>162.24199999999999</v>
      </c>
      <c r="AV7">
        <v>22.7</v>
      </c>
      <c r="AW7">
        <v>162.24199999999999</v>
      </c>
      <c r="AX7" s="16">
        <v>23.032</v>
      </c>
      <c r="AY7">
        <v>23.2</v>
      </c>
      <c r="AZ7" t="s">
        <v>27</v>
      </c>
      <c r="BA7" t="s">
        <v>9</v>
      </c>
    </row>
    <row r="8" spans="1:53" x14ac:dyDescent="0.2">
      <c r="A8" t="s">
        <v>196</v>
      </c>
      <c r="B8" t="s">
        <v>23</v>
      </c>
      <c r="C8" t="s">
        <v>191</v>
      </c>
      <c r="E8">
        <v>0</v>
      </c>
      <c r="F8">
        <v>4.4930000000000003</v>
      </c>
      <c r="G8">
        <v>4.423</v>
      </c>
      <c r="H8">
        <v>4.6230000000000002</v>
      </c>
      <c r="I8">
        <v>18.059999999999999</v>
      </c>
      <c r="J8">
        <v>19.832999999999998</v>
      </c>
      <c r="K8">
        <v>6188.0609999999997</v>
      </c>
      <c r="L8">
        <v>865.9</v>
      </c>
      <c r="M8">
        <v>6188.0609999999997</v>
      </c>
      <c r="N8" t="s">
        <v>25</v>
      </c>
      <c r="O8" t="s">
        <v>25</v>
      </c>
      <c r="P8" t="s">
        <v>26</v>
      </c>
      <c r="Q8" t="s">
        <v>6</v>
      </c>
      <c r="R8">
        <v>5.7329999999999997</v>
      </c>
      <c r="S8">
        <v>5.6970000000000001</v>
      </c>
      <c r="T8">
        <v>5.87</v>
      </c>
      <c r="U8">
        <v>16.808</v>
      </c>
      <c r="V8">
        <v>17.876999999999999</v>
      </c>
      <c r="W8">
        <v>545.64599999999996</v>
      </c>
      <c r="X8">
        <v>76.400000000000006</v>
      </c>
      <c r="Y8">
        <v>545.64599999999996</v>
      </c>
      <c r="Z8" s="16">
        <v>76.537000000000006</v>
      </c>
      <c r="AA8">
        <v>75.900000000000006</v>
      </c>
      <c r="AB8" t="s">
        <v>27</v>
      </c>
      <c r="AC8" t="s">
        <v>7</v>
      </c>
      <c r="AP8">
        <v>8.8379999999999992</v>
      </c>
      <c r="AQ8">
        <v>8.8070000000000004</v>
      </c>
      <c r="AR8">
        <v>8.9480000000000004</v>
      </c>
      <c r="AS8">
        <v>16.535</v>
      </c>
      <c r="AT8">
        <v>17.373999999999999</v>
      </c>
      <c r="AU8">
        <v>169.01</v>
      </c>
      <c r="AV8">
        <v>23.6</v>
      </c>
      <c r="AW8">
        <v>169.01</v>
      </c>
      <c r="AX8" s="16">
        <v>24.337</v>
      </c>
      <c r="AY8">
        <v>24.1</v>
      </c>
      <c r="AZ8" t="s">
        <v>27</v>
      </c>
      <c r="BA8" t="s">
        <v>9</v>
      </c>
    </row>
    <row r="9" spans="1:53" x14ac:dyDescent="0.2">
      <c r="A9" t="s">
        <v>197</v>
      </c>
      <c r="B9" t="s">
        <v>23</v>
      </c>
      <c r="C9" t="s">
        <v>191</v>
      </c>
      <c r="E9">
        <v>0</v>
      </c>
      <c r="F9">
        <v>4.4969999999999999</v>
      </c>
      <c r="G9">
        <v>4.42</v>
      </c>
      <c r="H9">
        <v>4.6580000000000004</v>
      </c>
      <c r="I9">
        <v>17.959</v>
      </c>
      <c r="J9">
        <v>18.739999999999998</v>
      </c>
      <c r="K9">
        <v>5945.076</v>
      </c>
      <c r="L9">
        <v>872.4</v>
      </c>
      <c r="M9">
        <v>5945.076</v>
      </c>
      <c r="N9" t="s">
        <v>25</v>
      </c>
      <c r="O9" t="s">
        <v>25</v>
      </c>
      <c r="P9" t="s">
        <v>26</v>
      </c>
      <c r="Q9" t="s">
        <v>6</v>
      </c>
      <c r="R9">
        <v>5.7350000000000003</v>
      </c>
      <c r="S9">
        <v>5.6980000000000004</v>
      </c>
      <c r="T9">
        <v>5.8730000000000002</v>
      </c>
      <c r="U9">
        <v>16.797000000000001</v>
      </c>
      <c r="V9">
        <v>17.841999999999999</v>
      </c>
      <c r="W9">
        <v>528.67499999999995</v>
      </c>
      <c r="X9">
        <v>77.599999999999994</v>
      </c>
      <c r="Y9">
        <v>528.67499999999995</v>
      </c>
      <c r="Z9" s="16">
        <v>77.188000000000002</v>
      </c>
      <c r="AA9">
        <v>77.099999999999994</v>
      </c>
      <c r="AB9" t="s">
        <v>27</v>
      </c>
      <c r="AC9" t="s">
        <v>7</v>
      </c>
      <c r="AP9">
        <v>8.8379999999999992</v>
      </c>
      <c r="AQ9">
        <v>8.8079999999999998</v>
      </c>
      <c r="AR9">
        <v>8.9480000000000004</v>
      </c>
      <c r="AS9">
        <v>16.545999999999999</v>
      </c>
      <c r="AT9">
        <v>17.356999999999999</v>
      </c>
      <c r="AU9">
        <v>152.79</v>
      </c>
      <c r="AV9">
        <v>22.4</v>
      </c>
      <c r="AW9">
        <v>152.79</v>
      </c>
      <c r="AX9" s="16">
        <v>22.901</v>
      </c>
      <c r="AY9">
        <v>22.9</v>
      </c>
      <c r="AZ9" t="s">
        <v>27</v>
      </c>
      <c r="BA9" t="s">
        <v>9</v>
      </c>
    </row>
    <row r="10" spans="1:53" x14ac:dyDescent="0.2">
      <c r="A10" t="s">
        <v>198</v>
      </c>
      <c r="B10" t="s">
        <v>23</v>
      </c>
      <c r="C10" t="s">
        <v>191</v>
      </c>
      <c r="E10">
        <v>0</v>
      </c>
      <c r="F10">
        <v>4.4930000000000003</v>
      </c>
      <c r="G10">
        <v>4.4180000000000001</v>
      </c>
      <c r="H10">
        <v>4.6580000000000004</v>
      </c>
      <c r="I10">
        <v>17.762</v>
      </c>
      <c r="J10">
        <v>18.55</v>
      </c>
      <c r="K10">
        <v>6038.77</v>
      </c>
      <c r="L10">
        <v>890.9</v>
      </c>
      <c r="M10">
        <v>6038.77</v>
      </c>
      <c r="N10" t="s">
        <v>25</v>
      </c>
      <c r="O10" t="s">
        <v>25</v>
      </c>
      <c r="P10" t="s">
        <v>26</v>
      </c>
      <c r="Q10" t="s">
        <v>6</v>
      </c>
      <c r="R10">
        <v>5.7329999999999997</v>
      </c>
      <c r="S10">
        <v>5.6980000000000004</v>
      </c>
      <c r="T10">
        <v>5.8650000000000002</v>
      </c>
      <c r="U10">
        <v>16.927</v>
      </c>
      <c r="V10">
        <v>18.030999999999999</v>
      </c>
      <c r="W10">
        <v>509.16399999999999</v>
      </c>
      <c r="X10">
        <v>75.099999999999994</v>
      </c>
      <c r="Y10">
        <v>509.16399999999999</v>
      </c>
      <c r="Z10" s="16">
        <v>73.185000000000002</v>
      </c>
      <c r="AA10">
        <v>74.599999999999994</v>
      </c>
      <c r="AB10" t="s">
        <v>27</v>
      </c>
      <c r="AC10" t="s">
        <v>7</v>
      </c>
      <c r="AP10">
        <v>8.8369999999999997</v>
      </c>
      <c r="AQ10">
        <v>8.8070000000000004</v>
      </c>
      <c r="AR10">
        <v>8.9469999999999992</v>
      </c>
      <c r="AS10">
        <v>16.651</v>
      </c>
      <c r="AT10">
        <v>17.516999999999999</v>
      </c>
      <c r="AU10">
        <v>168.64099999999999</v>
      </c>
      <c r="AV10">
        <v>24.9</v>
      </c>
      <c r="AW10">
        <v>168.64099999999999</v>
      </c>
      <c r="AX10" s="16">
        <v>24.885000000000002</v>
      </c>
      <c r="AY10">
        <v>25.4</v>
      </c>
      <c r="AZ10" t="s">
        <v>27</v>
      </c>
      <c r="BA10" t="s">
        <v>9</v>
      </c>
    </row>
    <row r="11" spans="1:53" x14ac:dyDescent="0.2">
      <c r="A11" t="s">
        <v>199</v>
      </c>
      <c r="B11" t="s">
        <v>23</v>
      </c>
      <c r="C11" t="s">
        <v>191</v>
      </c>
      <c r="E11">
        <v>0</v>
      </c>
      <c r="F11">
        <v>4.4950000000000001</v>
      </c>
      <c r="G11">
        <v>4.4180000000000001</v>
      </c>
      <c r="H11">
        <v>4.6580000000000004</v>
      </c>
      <c r="I11">
        <v>17.577000000000002</v>
      </c>
      <c r="J11">
        <v>18.378</v>
      </c>
      <c r="K11">
        <v>6039.1419999999998</v>
      </c>
      <c r="L11">
        <v>871.3</v>
      </c>
      <c r="M11">
        <v>6039.1419999999998</v>
      </c>
      <c r="N11" t="s">
        <v>25</v>
      </c>
      <c r="O11" t="s">
        <v>25</v>
      </c>
      <c r="P11" t="s">
        <v>26</v>
      </c>
      <c r="Q11" t="s">
        <v>6</v>
      </c>
      <c r="R11">
        <v>5.7350000000000003</v>
      </c>
      <c r="S11">
        <v>5.6980000000000004</v>
      </c>
      <c r="T11">
        <v>5.87</v>
      </c>
      <c r="U11">
        <v>16.754999999999999</v>
      </c>
      <c r="V11">
        <v>17.774000000000001</v>
      </c>
      <c r="W11">
        <v>494.23200000000003</v>
      </c>
      <c r="X11">
        <v>71.3</v>
      </c>
      <c r="Y11">
        <v>494.23200000000003</v>
      </c>
      <c r="Z11" s="16">
        <v>71.034999999999997</v>
      </c>
      <c r="AA11">
        <v>70.8</v>
      </c>
      <c r="AB11" t="s">
        <v>27</v>
      </c>
      <c r="AC11" t="s">
        <v>7</v>
      </c>
      <c r="AD11">
        <v>8.7330000000000005</v>
      </c>
      <c r="AE11">
        <v>8.702</v>
      </c>
      <c r="AF11">
        <v>8.8030000000000008</v>
      </c>
      <c r="AG11">
        <v>16.440000000000001</v>
      </c>
      <c r="AH11">
        <v>16.652000000000001</v>
      </c>
      <c r="AI11">
        <v>7.7919999999999998</v>
      </c>
      <c r="AJ11">
        <v>1.1000000000000001</v>
      </c>
      <c r="AK11">
        <v>7.7919999999999998</v>
      </c>
      <c r="AL11">
        <v>1.157</v>
      </c>
      <c r="AM11">
        <v>1.2</v>
      </c>
      <c r="AN11" t="s">
        <v>27</v>
      </c>
      <c r="AO11" t="s">
        <v>8</v>
      </c>
      <c r="AP11">
        <v>8.8369999999999997</v>
      </c>
      <c r="AQ11">
        <v>8.8049999999999997</v>
      </c>
      <c r="AR11">
        <v>8.9469999999999992</v>
      </c>
      <c r="AS11">
        <v>16.652000000000001</v>
      </c>
      <c r="AT11">
        <v>17.597000000000001</v>
      </c>
      <c r="AU11">
        <v>191.083</v>
      </c>
      <c r="AV11">
        <v>27.6</v>
      </c>
      <c r="AW11">
        <v>191.083</v>
      </c>
      <c r="AX11" s="16">
        <v>28.193999999999999</v>
      </c>
      <c r="AY11">
        <v>28.1</v>
      </c>
      <c r="AZ11" t="s">
        <v>27</v>
      </c>
      <c r="BA11" t="s">
        <v>9</v>
      </c>
    </row>
    <row r="12" spans="1:53" x14ac:dyDescent="0.2">
      <c r="A12" t="s">
        <v>200</v>
      </c>
      <c r="B12" t="s">
        <v>23</v>
      </c>
      <c r="C12" t="s">
        <v>191</v>
      </c>
      <c r="E12">
        <v>0</v>
      </c>
      <c r="F12">
        <v>4.4950000000000001</v>
      </c>
      <c r="G12">
        <v>4.4219999999999997</v>
      </c>
      <c r="H12">
        <v>4.657</v>
      </c>
      <c r="I12">
        <v>17.64</v>
      </c>
      <c r="J12">
        <v>18.5</v>
      </c>
      <c r="K12">
        <v>6022.2740000000003</v>
      </c>
      <c r="L12">
        <v>861.4</v>
      </c>
      <c r="M12">
        <v>6022.2740000000003</v>
      </c>
      <c r="N12" t="s">
        <v>25</v>
      </c>
      <c r="O12" t="s">
        <v>25</v>
      </c>
      <c r="P12" t="s">
        <v>26</v>
      </c>
      <c r="Q12" t="s">
        <v>6</v>
      </c>
      <c r="R12">
        <v>5.7350000000000003</v>
      </c>
      <c r="S12">
        <v>5.6980000000000004</v>
      </c>
      <c r="T12">
        <v>5.8650000000000002</v>
      </c>
      <c r="U12">
        <v>16.771999999999998</v>
      </c>
      <c r="V12">
        <v>17.911999999999999</v>
      </c>
      <c r="W12">
        <v>500.05700000000002</v>
      </c>
      <c r="X12">
        <v>71.5</v>
      </c>
      <c r="Y12">
        <v>500.05700000000002</v>
      </c>
      <c r="Z12" s="16">
        <v>72.072999999999993</v>
      </c>
      <c r="AA12">
        <v>71</v>
      </c>
      <c r="AB12" t="s">
        <v>27</v>
      </c>
      <c r="AC12" t="s">
        <v>7</v>
      </c>
      <c r="AD12">
        <v>8.7330000000000005</v>
      </c>
      <c r="AE12">
        <v>8.702</v>
      </c>
      <c r="AF12">
        <v>8.8049999999999997</v>
      </c>
      <c r="AG12">
        <v>16.475999999999999</v>
      </c>
      <c r="AH12">
        <v>16.710999999999999</v>
      </c>
      <c r="AI12">
        <v>7.6820000000000004</v>
      </c>
      <c r="AJ12">
        <v>1.1000000000000001</v>
      </c>
      <c r="AK12">
        <v>7.6820000000000004</v>
      </c>
      <c r="AL12">
        <v>1.1439999999999999</v>
      </c>
      <c r="AM12">
        <v>1.1000000000000001</v>
      </c>
      <c r="AN12" t="s">
        <v>27</v>
      </c>
      <c r="AO12" t="s">
        <v>8</v>
      </c>
      <c r="AP12">
        <v>8.8369999999999997</v>
      </c>
      <c r="AQ12">
        <v>8.8070000000000004</v>
      </c>
      <c r="AR12">
        <v>8.9450000000000003</v>
      </c>
      <c r="AS12">
        <v>16.71</v>
      </c>
      <c r="AT12">
        <v>17.678999999999998</v>
      </c>
      <c r="AU12">
        <v>191.38200000000001</v>
      </c>
      <c r="AV12">
        <v>27.4</v>
      </c>
      <c r="AW12">
        <v>191.38200000000001</v>
      </c>
      <c r="AX12" s="16">
        <v>28.318000000000001</v>
      </c>
      <c r="AY12">
        <v>27.9</v>
      </c>
      <c r="AZ12" t="s">
        <v>27</v>
      </c>
      <c r="BA12" t="s">
        <v>9</v>
      </c>
    </row>
    <row r="13" spans="1:53" x14ac:dyDescent="0.2">
      <c r="A13" t="s">
        <v>201</v>
      </c>
      <c r="B13" t="s">
        <v>23</v>
      </c>
      <c r="C13" t="s">
        <v>191</v>
      </c>
      <c r="E13">
        <v>0</v>
      </c>
      <c r="F13">
        <v>4.4930000000000003</v>
      </c>
      <c r="G13">
        <v>4.4219999999999997</v>
      </c>
      <c r="H13">
        <v>4.6580000000000004</v>
      </c>
      <c r="I13">
        <v>17.919</v>
      </c>
      <c r="J13">
        <v>18.738</v>
      </c>
      <c r="K13">
        <v>6549.1850000000004</v>
      </c>
      <c r="L13">
        <v>899.6</v>
      </c>
      <c r="M13">
        <v>6549.1850000000004</v>
      </c>
      <c r="N13" t="s">
        <v>25</v>
      </c>
      <c r="O13" t="s">
        <v>25</v>
      </c>
      <c r="P13" t="s">
        <v>26</v>
      </c>
      <c r="Q13" t="s">
        <v>6</v>
      </c>
      <c r="R13">
        <v>5.7350000000000003</v>
      </c>
      <c r="S13">
        <v>5.6980000000000004</v>
      </c>
      <c r="T13">
        <v>5.8730000000000002</v>
      </c>
      <c r="U13">
        <v>16.939</v>
      </c>
      <c r="V13">
        <v>17.981000000000002</v>
      </c>
      <c r="W13">
        <v>512.476</v>
      </c>
      <c r="X13">
        <v>70.400000000000006</v>
      </c>
      <c r="Y13">
        <v>512.476</v>
      </c>
      <c r="Z13" s="16">
        <v>67.921000000000006</v>
      </c>
      <c r="AA13">
        <v>69.8</v>
      </c>
      <c r="AB13" t="s">
        <v>27</v>
      </c>
      <c r="AC13" t="s">
        <v>7</v>
      </c>
      <c r="AD13">
        <v>8.7349999999999994</v>
      </c>
      <c r="AE13">
        <v>8.7029999999999994</v>
      </c>
      <c r="AF13">
        <v>8.8049999999999997</v>
      </c>
      <c r="AG13">
        <v>16.795999999999999</v>
      </c>
      <c r="AH13">
        <v>17.02</v>
      </c>
      <c r="AI13">
        <v>8.1509999999999998</v>
      </c>
      <c r="AJ13">
        <v>1.1000000000000001</v>
      </c>
      <c r="AK13">
        <v>8.1509999999999998</v>
      </c>
      <c r="AL13">
        <v>1.1160000000000001</v>
      </c>
      <c r="AM13">
        <v>1.1000000000000001</v>
      </c>
      <c r="AN13" t="s">
        <v>27</v>
      </c>
      <c r="AO13" t="s">
        <v>8</v>
      </c>
      <c r="AP13">
        <v>8.84</v>
      </c>
      <c r="AQ13">
        <v>8.8079999999999998</v>
      </c>
      <c r="AR13">
        <v>8.9529999999999994</v>
      </c>
      <c r="AS13">
        <v>17.024999999999999</v>
      </c>
      <c r="AT13">
        <v>17.884</v>
      </c>
      <c r="AU13">
        <v>207.35499999999999</v>
      </c>
      <c r="AV13">
        <v>28.5</v>
      </c>
      <c r="AW13">
        <v>207.35499999999999</v>
      </c>
      <c r="AX13" s="16">
        <v>28.213000000000001</v>
      </c>
      <c r="AY13">
        <v>29</v>
      </c>
      <c r="AZ13" t="s">
        <v>27</v>
      </c>
      <c r="BA13" t="s">
        <v>9</v>
      </c>
    </row>
    <row r="14" spans="1:53" x14ac:dyDescent="0.2">
      <c r="A14" t="s">
        <v>202</v>
      </c>
      <c r="B14" t="s">
        <v>23</v>
      </c>
      <c r="C14" t="s">
        <v>191</v>
      </c>
      <c r="E14">
        <v>0</v>
      </c>
      <c r="F14">
        <v>4.492</v>
      </c>
      <c r="G14">
        <v>4.42</v>
      </c>
      <c r="H14">
        <v>4.657</v>
      </c>
      <c r="I14">
        <v>18.084</v>
      </c>
      <c r="J14">
        <v>18.888999999999999</v>
      </c>
      <c r="K14">
        <v>6533.0429999999997</v>
      </c>
      <c r="L14">
        <v>844.5</v>
      </c>
      <c r="M14">
        <v>6533.0429999999997</v>
      </c>
      <c r="N14" t="s">
        <v>25</v>
      </c>
      <c r="O14" t="s">
        <v>25</v>
      </c>
      <c r="P14" t="s">
        <v>26</v>
      </c>
      <c r="Q14" t="s">
        <v>6</v>
      </c>
      <c r="R14">
        <v>5.7329999999999997</v>
      </c>
      <c r="S14">
        <v>5.6970000000000001</v>
      </c>
      <c r="T14">
        <v>5.8730000000000002</v>
      </c>
      <c r="U14">
        <v>17.013999999999999</v>
      </c>
      <c r="V14">
        <v>18.027999999999999</v>
      </c>
      <c r="W14">
        <v>551.65899999999999</v>
      </c>
      <c r="X14">
        <v>71.3</v>
      </c>
      <c r="Y14">
        <v>551.65899999999999</v>
      </c>
      <c r="Z14" s="16">
        <v>73.293999999999997</v>
      </c>
      <c r="AA14">
        <v>70.8</v>
      </c>
      <c r="AB14" t="s">
        <v>27</v>
      </c>
      <c r="AC14" t="s">
        <v>7</v>
      </c>
      <c r="AD14">
        <v>8.7319999999999993</v>
      </c>
      <c r="AE14">
        <v>8.7029999999999994</v>
      </c>
      <c r="AF14">
        <v>8.8030000000000008</v>
      </c>
      <c r="AG14">
        <v>16.472000000000001</v>
      </c>
      <c r="AH14">
        <v>16.702999999999999</v>
      </c>
      <c r="AI14">
        <v>8.4190000000000005</v>
      </c>
      <c r="AJ14">
        <v>1.1000000000000001</v>
      </c>
      <c r="AK14">
        <v>8.4190000000000005</v>
      </c>
      <c r="AL14">
        <v>1.155</v>
      </c>
      <c r="AM14">
        <v>1.1000000000000001</v>
      </c>
      <c r="AN14" t="s">
        <v>27</v>
      </c>
      <c r="AO14" t="s">
        <v>8</v>
      </c>
      <c r="AP14">
        <v>8.8369999999999997</v>
      </c>
      <c r="AQ14">
        <v>8.8049999999999997</v>
      </c>
      <c r="AR14">
        <v>8.9529999999999994</v>
      </c>
      <c r="AS14">
        <v>16.707000000000001</v>
      </c>
      <c r="AT14">
        <v>17.556999999999999</v>
      </c>
      <c r="AU14">
        <v>213.53299999999999</v>
      </c>
      <c r="AV14">
        <v>27.6</v>
      </c>
      <c r="AW14">
        <v>213.53299999999999</v>
      </c>
      <c r="AX14" s="16">
        <v>29.125</v>
      </c>
      <c r="AY14">
        <v>28.1</v>
      </c>
      <c r="AZ14" t="s">
        <v>27</v>
      </c>
      <c r="BA14" t="s">
        <v>9</v>
      </c>
    </row>
    <row r="15" spans="1:53" x14ac:dyDescent="0.2">
      <c r="A15" t="s">
        <v>203</v>
      </c>
      <c r="B15" t="s">
        <v>23</v>
      </c>
      <c r="C15" t="s">
        <v>191</v>
      </c>
      <c r="E15">
        <v>0</v>
      </c>
      <c r="F15">
        <v>4.4950000000000001</v>
      </c>
      <c r="G15">
        <v>4.4749999999999996</v>
      </c>
      <c r="H15">
        <v>4.6920000000000002</v>
      </c>
      <c r="I15">
        <v>17.815999999999999</v>
      </c>
      <c r="J15">
        <v>18.103999999999999</v>
      </c>
      <c r="K15">
        <v>6100.15</v>
      </c>
      <c r="L15">
        <v>791.3</v>
      </c>
      <c r="M15">
        <v>6100.15</v>
      </c>
      <c r="N15" t="s">
        <v>25</v>
      </c>
      <c r="O15" t="s">
        <v>25</v>
      </c>
      <c r="P15" t="s">
        <v>26</v>
      </c>
      <c r="Q15" t="s">
        <v>6</v>
      </c>
      <c r="R15">
        <v>5.7279999999999998</v>
      </c>
      <c r="S15">
        <v>5.6950000000000003</v>
      </c>
      <c r="T15">
        <v>5.8730000000000002</v>
      </c>
      <c r="U15">
        <v>16.754000000000001</v>
      </c>
      <c r="V15">
        <v>18.099</v>
      </c>
      <c r="W15">
        <v>753.06700000000001</v>
      </c>
      <c r="X15">
        <v>97.7</v>
      </c>
      <c r="Y15">
        <v>753.06700000000001</v>
      </c>
      <c r="Z15" s="16">
        <v>107.154</v>
      </c>
      <c r="AA15">
        <v>97.6</v>
      </c>
      <c r="AB15" t="s">
        <v>27</v>
      </c>
      <c r="AC15" t="s">
        <v>7</v>
      </c>
      <c r="AP15">
        <v>8.8450000000000006</v>
      </c>
      <c r="AQ15">
        <v>8.8149999999999995</v>
      </c>
      <c r="AR15">
        <v>8.92</v>
      </c>
      <c r="AS15">
        <v>16.576000000000001</v>
      </c>
      <c r="AT15">
        <v>17.02</v>
      </c>
      <c r="AU15">
        <v>17.853000000000002</v>
      </c>
      <c r="AV15">
        <v>2.2999999999999998</v>
      </c>
      <c r="AW15">
        <v>17.853000000000002</v>
      </c>
      <c r="AX15" s="16">
        <v>2.6080000000000001</v>
      </c>
      <c r="AY15">
        <v>2.4</v>
      </c>
      <c r="AZ15" t="s">
        <v>27</v>
      </c>
      <c r="BA15" t="s">
        <v>9</v>
      </c>
    </row>
    <row r="16" spans="1:53" x14ac:dyDescent="0.2">
      <c r="A16" t="s">
        <v>204</v>
      </c>
      <c r="B16" t="s">
        <v>23</v>
      </c>
      <c r="C16" t="s">
        <v>191</v>
      </c>
      <c r="E16">
        <v>0</v>
      </c>
      <c r="F16">
        <v>4.4950000000000001</v>
      </c>
      <c r="G16">
        <v>4.4749999999999996</v>
      </c>
      <c r="H16">
        <v>4.6900000000000004</v>
      </c>
      <c r="I16">
        <v>17.809999999999999</v>
      </c>
      <c r="J16">
        <v>18.096</v>
      </c>
      <c r="K16">
        <v>5953.6949999999997</v>
      </c>
      <c r="L16">
        <v>820.7</v>
      </c>
      <c r="M16">
        <v>5953.6949999999997</v>
      </c>
      <c r="N16" t="s">
        <v>25</v>
      </c>
      <c r="O16" t="s">
        <v>25</v>
      </c>
      <c r="P16" t="s">
        <v>26</v>
      </c>
      <c r="Q16" t="s">
        <v>6</v>
      </c>
      <c r="R16">
        <v>5.7279999999999998</v>
      </c>
      <c r="S16">
        <v>5.6950000000000003</v>
      </c>
      <c r="T16">
        <v>5.875</v>
      </c>
      <c r="U16">
        <v>16.728999999999999</v>
      </c>
      <c r="V16">
        <v>18.016999999999999</v>
      </c>
      <c r="W16">
        <v>725.40300000000002</v>
      </c>
      <c r="X16">
        <v>100</v>
      </c>
      <c r="Y16">
        <v>725.40300000000002</v>
      </c>
      <c r="Z16" s="16">
        <v>105.75700000000001</v>
      </c>
      <c r="AA16">
        <v>100</v>
      </c>
      <c r="AB16" t="s">
        <v>27</v>
      </c>
      <c r="AC16" t="s">
        <v>7</v>
      </c>
    </row>
    <row r="20" spans="17:21" x14ac:dyDescent="0.2">
      <c r="Q20" s="16" t="s">
        <v>205</v>
      </c>
      <c r="R20" s="16" t="s">
        <v>206</v>
      </c>
      <c r="S20" t="s">
        <v>207</v>
      </c>
      <c r="T20" t="s">
        <v>208</v>
      </c>
      <c r="U20" t="s">
        <v>94</v>
      </c>
    </row>
    <row r="21" spans="17:21" x14ac:dyDescent="0.2">
      <c r="Q21" s="16" t="s">
        <v>18</v>
      </c>
      <c r="R21" s="16" t="s">
        <v>18</v>
      </c>
      <c r="S21" t="s">
        <v>18</v>
      </c>
    </row>
    <row r="22" spans="17:21" x14ac:dyDescent="0.2">
      <c r="Q22" s="16">
        <f>Z3</f>
        <v>89.489000000000004</v>
      </c>
      <c r="R22" s="16">
        <f>AX3</f>
        <v>6.6749999999999998</v>
      </c>
      <c r="S22">
        <f>Q22+R22</f>
        <v>96.164000000000001</v>
      </c>
      <c r="T22">
        <f>S22/100</f>
        <v>0.96164000000000005</v>
      </c>
      <c r="U22">
        <f>(R22/S22)*100</f>
        <v>6.941267002204567</v>
      </c>
    </row>
    <row r="23" spans="17:21" x14ac:dyDescent="0.2">
      <c r="Q23" s="16">
        <f t="shared" ref="Q23:Q35" si="0">Z4</f>
        <v>93.298000000000002</v>
      </c>
      <c r="R23" s="16">
        <f t="shared" ref="R23:R35" si="1">AX4</f>
        <v>6.7149999999999999</v>
      </c>
      <c r="S23">
        <f t="shared" ref="S23:S35" si="2">Q23+R23</f>
        <v>100.01300000000001</v>
      </c>
      <c r="T23">
        <f t="shared" ref="T23:T35" si="3">S23/100</f>
        <v>1.00013</v>
      </c>
      <c r="U23">
        <f t="shared" ref="U23:U35" si="4">(R23/S23)*100</f>
        <v>6.7141271634687483</v>
      </c>
    </row>
    <row r="24" spans="17:21" x14ac:dyDescent="0.2">
      <c r="Q24" s="16">
        <f t="shared" si="0"/>
        <v>79.998999999999995</v>
      </c>
      <c r="R24" s="16">
        <f t="shared" si="1"/>
        <v>18.292999999999999</v>
      </c>
      <c r="S24">
        <f t="shared" si="2"/>
        <v>98.292000000000002</v>
      </c>
      <c r="T24">
        <f t="shared" si="3"/>
        <v>0.98292000000000002</v>
      </c>
      <c r="U24">
        <f t="shared" si="4"/>
        <v>18.610873723192121</v>
      </c>
    </row>
    <row r="25" spans="17:21" x14ac:dyDescent="0.2">
      <c r="Q25" s="16">
        <f t="shared" si="0"/>
        <v>79.686000000000007</v>
      </c>
      <c r="R25" s="16">
        <f t="shared" si="1"/>
        <v>19.544</v>
      </c>
      <c r="S25">
        <f t="shared" si="2"/>
        <v>99.23</v>
      </c>
      <c r="T25">
        <f t="shared" si="3"/>
        <v>0.99230000000000007</v>
      </c>
      <c r="U25">
        <f t="shared" si="4"/>
        <v>19.695656555477171</v>
      </c>
    </row>
    <row r="26" spans="17:21" x14ac:dyDescent="0.2">
      <c r="Q26" s="16">
        <f t="shared" si="0"/>
        <v>76.304000000000002</v>
      </c>
      <c r="R26" s="16">
        <f t="shared" si="1"/>
        <v>23.032</v>
      </c>
      <c r="S26">
        <f t="shared" si="2"/>
        <v>99.335999999999999</v>
      </c>
      <c r="T26">
        <f t="shared" si="3"/>
        <v>0.99336000000000002</v>
      </c>
      <c r="U26">
        <f t="shared" si="4"/>
        <v>23.185954739470084</v>
      </c>
    </row>
    <row r="27" spans="17:21" x14ac:dyDescent="0.2">
      <c r="Q27" s="16">
        <f t="shared" si="0"/>
        <v>76.537000000000006</v>
      </c>
      <c r="R27" s="16">
        <f t="shared" si="1"/>
        <v>24.337</v>
      </c>
      <c r="S27">
        <f t="shared" si="2"/>
        <v>100.87400000000001</v>
      </c>
      <c r="T27">
        <f t="shared" si="3"/>
        <v>1.0087400000000002</v>
      </c>
      <c r="U27">
        <f t="shared" si="4"/>
        <v>24.126137557745302</v>
      </c>
    </row>
    <row r="28" spans="17:21" x14ac:dyDescent="0.2">
      <c r="Q28" s="16">
        <f t="shared" si="0"/>
        <v>77.188000000000002</v>
      </c>
      <c r="R28" s="16">
        <f t="shared" si="1"/>
        <v>22.901</v>
      </c>
      <c r="S28">
        <f t="shared" si="2"/>
        <v>100.089</v>
      </c>
      <c r="T28">
        <f t="shared" si="3"/>
        <v>1.0008900000000001</v>
      </c>
      <c r="U28">
        <f t="shared" si="4"/>
        <v>22.880636233751961</v>
      </c>
    </row>
    <row r="29" spans="17:21" x14ac:dyDescent="0.2">
      <c r="Q29" s="16">
        <f t="shared" si="0"/>
        <v>73.185000000000002</v>
      </c>
      <c r="R29" s="16">
        <f t="shared" si="1"/>
        <v>24.885000000000002</v>
      </c>
      <c r="S29">
        <f t="shared" si="2"/>
        <v>98.070000000000007</v>
      </c>
      <c r="T29">
        <f t="shared" si="3"/>
        <v>0.98070000000000013</v>
      </c>
      <c r="U29">
        <f t="shared" si="4"/>
        <v>25.374732334047106</v>
      </c>
    </row>
    <row r="30" spans="17:21" x14ac:dyDescent="0.2">
      <c r="Q30" s="16">
        <f t="shared" si="0"/>
        <v>71.034999999999997</v>
      </c>
      <c r="R30" s="16">
        <f t="shared" si="1"/>
        <v>28.193999999999999</v>
      </c>
      <c r="S30">
        <f t="shared" si="2"/>
        <v>99.228999999999999</v>
      </c>
      <c r="T30">
        <f t="shared" si="3"/>
        <v>0.99229000000000001</v>
      </c>
      <c r="U30">
        <f t="shared" si="4"/>
        <v>28.413064729061059</v>
      </c>
    </row>
    <row r="31" spans="17:21" x14ac:dyDescent="0.2">
      <c r="Q31" s="16">
        <f t="shared" si="0"/>
        <v>72.072999999999993</v>
      </c>
      <c r="R31" s="16">
        <f t="shared" si="1"/>
        <v>28.318000000000001</v>
      </c>
      <c r="S31">
        <f t="shared" si="2"/>
        <v>100.39099999999999</v>
      </c>
      <c r="T31">
        <f t="shared" si="3"/>
        <v>1.0039099999999999</v>
      </c>
      <c r="U31">
        <f t="shared" si="4"/>
        <v>28.207707862258573</v>
      </c>
    </row>
    <row r="32" spans="17:21" x14ac:dyDescent="0.2">
      <c r="Q32" s="16">
        <f t="shared" si="0"/>
        <v>67.921000000000006</v>
      </c>
      <c r="R32" s="16">
        <f t="shared" si="1"/>
        <v>28.213000000000001</v>
      </c>
      <c r="S32">
        <f t="shared" si="2"/>
        <v>96.134000000000015</v>
      </c>
      <c r="T32">
        <f t="shared" si="3"/>
        <v>0.96134000000000019</v>
      </c>
      <c r="U32">
        <f t="shared" si="4"/>
        <v>29.347577339962967</v>
      </c>
    </row>
    <row r="33" spans="17:21" x14ac:dyDescent="0.2">
      <c r="Q33" s="16">
        <f t="shared" si="0"/>
        <v>73.293999999999997</v>
      </c>
      <c r="R33" s="16">
        <f t="shared" si="1"/>
        <v>29.125</v>
      </c>
      <c r="S33">
        <f t="shared" si="2"/>
        <v>102.419</v>
      </c>
      <c r="T33">
        <f t="shared" si="3"/>
        <v>1.0241899999999999</v>
      </c>
      <c r="U33">
        <f t="shared" si="4"/>
        <v>28.437106396274132</v>
      </c>
    </row>
    <row r="34" spans="17:21" x14ac:dyDescent="0.2">
      <c r="Q34" s="16">
        <f t="shared" si="0"/>
        <v>107.154</v>
      </c>
      <c r="R34" s="16">
        <f t="shared" si="1"/>
        <v>2.6080000000000001</v>
      </c>
      <c r="S34">
        <f t="shared" si="2"/>
        <v>109.762</v>
      </c>
      <c r="T34">
        <f t="shared" si="3"/>
        <v>1.09762</v>
      </c>
      <c r="U34">
        <f t="shared" si="4"/>
        <v>2.3760499990889379</v>
      </c>
    </row>
    <row r="35" spans="17:21" x14ac:dyDescent="0.2">
      <c r="Q35" s="16">
        <f t="shared" si="0"/>
        <v>105.75700000000001</v>
      </c>
      <c r="R35" s="16">
        <f t="shared" si="1"/>
        <v>0</v>
      </c>
      <c r="S35">
        <f t="shared" si="2"/>
        <v>105.75700000000001</v>
      </c>
      <c r="T35">
        <f t="shared" si="3"/>
        <v>1.0575700000000001</v>
      </c>
      <c r="U35">
        <f t="shared" si="4"/>
        <v>0</v>
      </c>
    </row>
    <row r="38" spans="17:21" x14ac:dyDescent="0.2">
      <c r="Q38" t="s">
        <v>209</v>
      </c>
      <c r="R38" t="s">
        <v>94</v>
      </c>
      <c r="S38" t="s">
        <v>45</v>
      </c>
    </row>
    <row r="39" spans="17:21" x14ac:dyDescent="0.2">
      <c r="Q39">
        <v>0</v>
      </c>
      <c r="R39">
        <f>AVERAGE(U22:U23)</f>
        <v>6.8276970828366572</v>
      </c>
      <c r="S39">
        <f>_xlfn.STDEV.S(U22:U23)</f>
        <v>0.16061212024771632</v>
      </c>
    </row>
    <row r="40" spans="17:21" x14ac:dyDescent="0.2">
      <c r="Q40">
        <v>1</v>
      </c>
      <c r="R40">
        <f>AVERAGE(U24:U25)</f>
        <v>19.153265139334646</v>
      </c>
      <c r="S40">
        <f>_xlfn.STDEV.S(U24:U25)</f>
        <v>0.76705729682350843</v>
      </c>
    </row>
    <row r="41" spans="17:21" x14ac:dyDescent="0.2">
      <c r="Q41">
        <v>3</v>
      </c>
      <c r="R41">
        <f>AVERAGE(U26:U27)</f>
        <v>23.656046148607693</v>
      </c>
      <c r="S41">
        <f>_xlfn.STDEV.S(U26:U27)</f>
        <v>0.66480964635748641</v>
      </c>
    </row>
    <row r="42" spans="17:21" x14ac:dyDescent="0.2">
      <c r="Q42">
        <v>5</v>
      </c>
      <c r="R42">
        <f>AVERAGE(U28:U29)</f>
        <v>24.127684283899534</v>
      </c>
      <c r="S42">
        <f>_xlfn.STDEV.S(U28:U29)</f>
        <v>1.7635922654496208</v>
      </c>
    </row>
    <row r="43" spans="17:21" x14ac:dyDescent="0.2">
      <c r="Q43">
        <v>7</v>
      </c>
      <c r="R43">
        <f>AVERAGE(U30:U31)</f>
        <v>28.310386295659818</v>
      </c>
      <c r="S43">
        <f>_xlfn.STDEV.S(U30:U31)</f>
        <v>0.14520923307926037</v>
      </c>
    </row>
    <row r="44" spans="17:21" x14ac:dyDescent="0.2">
      <c r="Q44">
        <v>10</v>
      </c>
      <c r="R44">
        <f>AVERAGE(U32:U33)</f>
        <v>28.89234186811855</v>
      </c>
      <c r="S44">
        <f>_xlfn.STDEV.S(U32:U33)</f>
        <v>0.64380017835569092</v>
      </c>
    </row>
    <row r="47" spans="17:21" x14ac:dyDescent="0.2">
      <c r="Q47" t="s">
        <v>210</v>
      </c>
      <c r="R47" t="s">
        <v>211</v>
      </c>
    </row>
    <row r="48" spans="17:21" x14ac:dyDescent="0.2">
      <c r="Q48">
        <f>(R44*151.21)/(16*0.01*1000)</f>
        <v>27.305068836738787</v>
      </c>
      <c r="R48">
        <f>Q48*0.01</f>
        <v>0.27305068836738788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Publication</vt:lpstr>
      <vt:lpstr>Fig 1 - Cycle 1</vt:lpstr>
      <vt:lpstr>Fig 1 - Cycle 2</vt:lpstr>
      <vt:lpstr>Fig 1 - Cycle 3</vt:lpstr>
      <vt:lpstr>Fig 1 - Cycle 4</vt:lpstr>
      <vt:lpstr>Fig 1 - Cycle 5</vt:lpstr>
      <vt:lpstr>Figure 1</vt:lpstr>
      <vt:lpstr>Figure 2</vt:lpstr>
      <vt:lpstr>Fig 3 - ArRmut11</vt:lpstr>
      <vt:lpstr>Fig 3 - CALB</vt:lpstr>
      <vt:lpstr>Figure 3</vt:lpstr>
      <vt:lpstr>Figure 4</vt:lpstr>
      <vt:lpstr>Figure S1</vt:lpstr>
      <vt:lpstr>Figure S2</vt:lpstr>
      <vt:lpstr>Figure S3</vt:lpstr>
      <vt:lpstr>Figure S4</vt:lpstr>
      <vt:lpstr>Figure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Antía Pintor Labandeira</cp:lastModifiedBy>
  <dcterms:created xsi:type="dcterms:W3CDTF">2015-06-05T18:19:34Z</dcterms:created>
  <dcterms:modified xsi:type="dcterms:W3CDTF">2024-01-02T17:36:30Z</dcterms:modified>
</cp:coreProperties>
</file>