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Àgueda\Desktop\LAB\PCR-Resultados\"/>
    </mc:Choice>
  </mc:AlternateContent>
  <xr:revisionPtr revIDLastSave="0" documentId="13_ncr:1_{416F9264-13E0-4DC5-9D45-49A8C20917D5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Brutos" sheetId="1" r:id="rId1"/>
    <sheet name="Mod" sheetId="4" r:id="rId2"/>
    <sheet name=" E H-W " sheetId="2" r:id="rId3"/>
    <sheet name="ADH1B rs1229984" sheetId="3" r:id="rId4"/>
    <sheet name="ADH1B rs2066702" sheetId="19" r:id="rId5"/>
    <sheet name="ADH1C rs1693482" sheetId="20" r:id="rId6"/>
    <sheet name="ADH4 rs1126673" sheetId="21" r:id="rId7"/>
    <sheet name="ADH4 rs1042364" sheetId="5" r:id="rId8"/>
    <sheet name="ADH4 rs1800759 " sheetId="7" r:id="rId9"/>
    <sheet name="ADH4 rs1126671" sheetId="8" r:id="rId10"/>
    <sheet name="ADH4 rs29001219" sheetId="9" r:id="rId11"/>
    <sheet name="ADH4 rs8187929" sheetId="10" r:id="rId12"/>
    <sheet name="ALDH1A1 rs1049981   " sheetId="12" r:id="rId13"/>
    <sheet name="ALDH1A1 rs11554423" sheetId="11" r:id="rId14"/>
    <sheet name="ALDH2 rs671" sheetId="13" r:id="rId15"/>
    <sheet name="ALDH2 rs769724893" sheetId="14" r:id="rId16"/>
    <sheet name="CYP2E1 rs2031920" sheetId="15" r:id="rId17"/>
    <sheet name="CYP2E1 rs3813867" sheetId="16" r:id="rId18"/>
    <sheet name="CYP2E1 rs72559710" sheetId="17" r:id="rId19"/>
    <sheet name="CYP2E1 rs6413432 " sheetId="18" r:id="rId20"/>
  </sheets>
  <definedNames>
    <definedName name="_xlnm._FilterDatabase" localSheetId="0" hidden="1">Brutos!$A$1:$B$2</definedName>
    <definedName name="_xlnm._FilterDatabase" localSheetId="1" hidden="1">Mod!$A$1:$D$2</definedName>
    <definedName name="OLE_LINK1" localSheetId="0">Brutos!$D$9</definedName>
    <definedName name="OLE_LINK1" localSheetId="1">Mod!$F$9</definedName>
  </definedNames>
  <calcPr calcId="191029"/>
</workbook>
</file>

<file path=xl/calcChain.xml><?xml version="1.0" encoding="utf-8"?>
<calcChain xmlns="http://schemas.openxmlformats.org/spreadsheetml/2006/main">
  <c r="L117" i="4" l="1"/>
  <c r="B87" i="21"/>
  <c r="B86" i="21"/>
  <c r="B85" i="21"/>
  <c r="B71" i="21"/>
  <c r="B70" i="21"/>
  <c r="B69" i="21"/>
  <c r="B54" i="21"/>
  <c r="B53" i="21"/>
  <c r="B52" i="21"/>
  <c r="B55" i="21" s="1"/>
  <c r="C37" i="21"/>
  <c r="C38" i="21" s="1"/>
  <c r="C36" i="21"/>
  <c r="C35" i="21"/>
  <c r="B35" i="21"/>
  <c r="C21" i="21"/>
  <c r="D21" i="21" s="1"/>
  <c r="C20" i="21"/>
  <c r="C19" i="21"/>
  <c r="B21" i="21"/>
  <c r="B20" i="21"/>
  <c r="B36" i="21" s="1"/>
  <c r="B19" i="21"/>
  <c r="C5" i="21"/>
  <c r="C4" i="21"/>
  <c r="C3" i="21"/>
  <c r="B5" i="21"/>
  <c r="B4" i="21"/>
  <c r="B3" i="21"/>
  <c r="B88" i="21"/>
  <c r="D4" i="21"/>
  <c r="B6" i="21"/>
  <c r="B87" i="20"/>
  <c r="B86" i="20"/>
  <c r="B85" i="20"/>
  <c r="B71" i="20"/>
  <c r="B70" i="20"/>
  <c r="B69" i="20"/>
  <c r="B54" i="20"/>
  <c r="B53" i="20"/>
  <c r="B52" i="20"/>
  <c r="C37" i="20"/>
  <c r="C36" i="20"/>
  <c r="C35" i="20"/>
  <c r="C38" i="20" s="1"/>
  <c r="B35" i="20"/>
  <c r="C21" i="20"/>
  <c r="C20" i="20"/>
  <c r="C19" i="20"/>
  <c r="B21" i="20"/>
  <c r="B37" i="20" s="1"/>
  <c r="B20" i="20"/>
  <c r="B36" i="20" s="1"/>
  <c r="B19" i="20"/>
  <c r="C5" i="20"/>
  <c r="C4" i="20"/>
  <c r="C3" i="20"/>
  <c r="B5" i="20"/>
  <c r="B4" i="20"/>
  <c r="B3" i="20"/>
  <c r="D20" i="20"/>
  <c r="F105" i="4"/>
  <c r="E105" i="4"/>
  <c r="H85" i="4"/>
  <c r="C102" i="20" s="1"/>
  <c r="B87" i="19"/>
  <c r="B86" i="19"/>
  <c r="B85" i="19"/>
  <c r="B71" i="19"/>
  <c r="B70" i="19"/>
  <c r="B69" i="19"/>
  <c r="B54" i="19"/>
  <c r="B53" i="19"/>
  <c r="B52" i="19"/>
  <c r="B37" i="19"/>
  <c r="B35" i="19"/>
  <c r="C37" i="19"/>
  <c r="C36" i="19"/>
  <c r="C35" i="19"/>
  <c r="B20" i="19"/>
  <c r="B36" i="19" s="1"/>
  <c r="D36" i="19" s="1"/>
  <c r="B21" i="19"/>
  <c r="C21" i="19"/>
  <c r="C20" i="19"/>
  <c r="C19" i="19"/>
  <c r="B19" i="19"/>
  <c r="B5" i="19"/>
  <c r="C5" i="19"/>
  <c r="C4" i="19"/>
  <c r="C3" i="19"/>
  <c r="B3" i="19"/>
  <c r="B3" i="3"/>
  <c r="B4" i="19"/>
  <c r="B88" i="19" l="1"/>
  <c r="B130" i="20"/>
  <c r="B158" i="20"/>
  <c r="C22" i="20"/>
  <c r="C22" i="21"/>
  <c r="D4" i="19"/>
  <c r="D4" i="20"/>
  <c r="D37" i="20"/>
  <c r="D5" i="21"/>
  <c r="B72" i="21"/>
  <c r="B22" i="21"/>
  <c r="D22" i="21" s="1"/>
  <c r="C27" i="21" s="1"/>
  <c r="I23" i="21" s="1"/>
  <c r="C6" i="21"/>
  <c r="D6" i="21" s="1"/>
  <c r="C11" i="21" s="1"/>
  <c r="I7" i="21" s="1"/>
  <c r="D36" i="21"/>
  <c r="B37" i="21"/>
  <c r="D37" i="21" s="1"/>
  <c r="D3" i="21"/>
  <c r="D19" i="21"/>
  <c r="D35" i="21"/>
  <c r="D20" i="21"/>
  <c r="D5" i="20"/>
  <c r="C6" i="20"/>
  <c r="D36" i="20"/>
  <c r="D3" i="20"/>
  <c r="D19" i="20"/>
  <c r="D21" i="20"/>
  <c r="D35" i="20"/>
  <c r="B6" i="20"/>
  <c r="B22" i="20"/>
  <c r="B38" i="20"/>
  <c r="B55" i="20"/>
  <c r="B72" i="20"/>
  <c r="B88" i="20"/>
  <c r="B72" i="19"/>
  <c r="D37" i="19"/>
  <c r="D21" i="19"/>
  <c r="B22" i="19"/>
  <c r="D19" i="19"/>
  <c r="C6" i="19"/>
  <c r="D3" i="19"/>
  <c r="B6" i="19"/>
  <c r="B38" i="19"/>
  <c r="C22" i="19"/>
  <c r="D35" i="19"/>
  <c r="C38" i="19"/>
  <c r="D22" i="19"/>
  <c r="B28" i="19" s="1"/>
  <c r="B55" i="19"/>
  <c r="D20" i="19"/>
  <c r="D5" i="19"/>
  <c r="Y119" i="4"/>
  <c r="Y118" i="4"/>
  <c r="Y117" i="4"/>
  <c r="Y113" i="4"/>
  <c r="Y112" i="4"/>
  <c r="Y111" i="4"/>
  <c r="Y107" i="4"/>
  <c r="Y106" i="4"/>
  <c r="Y105" i="4"/>
  <c r="Y96" i="4"/>
  <c r="Y125" i="4" s="1"/>
  <c r="Y95" i="4"/>
  <c r="Y124" i="4" s="1"/>
  <c r="Y94" i="4"/>
  <c r="Y123" i="4" s="1"/>
  <c r="Y92" i="4"/>
  <c r="Y121" i="4" s="1"/>
  <c r="Y141" i="4" s="1"/>
  <c r="Y159" i="4" s="1"/>
  <c r="Y91" i="4"/>
  <c r="Y120" i="4" s="1"/>
  <c r="Y86" i="4"/>
  <c r="Y115" i="4" s="1"/>
  <c r="Y137" i="4" s="1"/>
  <c r="Y155" i="4" s="1"/>
  <c r="Y173" i="4" s="1"/>
  <c r="Y85" i="4"/>
  <c r="Y114" i="4" s="1"/>
  <c r="Y135" i="4" s="1"/>
  <c r="Y153" i="4" s="1"/>
  <c r="Y171" i="4" s="1"/>
  <c r="Y80" i="4"/>
  <c r="Y98" i="4" s="1"/>
  <c r="Y127" i="4" s="1"/>
  <c r="Y145" i="4" s="1"/>
  <c r="Y163" i="4" s="1"/>
  <c r="Y79" i="4"/>
  <c r="Y108" i="4" s="1"/>
  <c r="I119" i="4"/>
  <c r="I118" i="4"/>
  <c r="I117" i="4"/>
  <c r="I113" i="4"/>
  <c r="I112" i="4"/>
  <c r="I111" i="4"/>
  <c r="I107" i="4"/>
  <c r="I106" i="4"/>
  <c r="I105" i="4"/>
  <c r="H119" i="4"/>
  <c r="H118" i="4"/>
  <c r="H117" i="4"/>
  <c r="H114" i="4"/>
  <c r="H135" i="4" s="1"/>
  <c r="H153" i="4" s="1"/>
  <c r="H171" i="4" s="1"/>
  <c r="H113" i="4"/>
  <c r="H112" i="4"/>
  <c r="H111" i="4"/>
  <c r="H107" i="4"/>
  <c r="H106" i="4"/>
  <c r="H105" i="4"/>
  <c r="G119" i="4"/>
  <c r="G118" i="4"/>
  <c r="G117" i="4"/>
  <c r="G113" i="4"/>
  <c r="G112" i="4"/>
  <c r="G111" i="4"/>
  <c r="G107" i="4"/>
  <c r="G106" i="4"/>
  <c r="G105" i="4"/>
  <c r="G80" i="4"/>
  <c r="G109" i="4" s="1"/>
  <c r="G133" i="4" s="1"/>
  <c r="G151" i="4" s="1"/>
  <c r="G169" i="4" s="1"/>
  <c r="G79" i="4"/>
  <c r="G108" i="4" s="1"/>
  <c r="Y131" i="4" l="1"/>
  <c r="Y149" i="4" s="1"/>
  <c r="Y167" i="4" s="1"/>
  <c r="Y185" i="4" s="1"/>
  <c r="Y186" i="4" s="1"/>
  <c r="Y140" i="4"/>
  <c r="Y158" i="4" s="1"/>
  <c r="Y181" i="4"/>
  <c r="Y109" i="4"/>
  <c r="Y133" i="4" s="1"/>
  <c r="Y151" i="4" s="1"/>
  <c r="D6" i="19"/>
  <c r="C10" i="19" s="1"/>
  <c r="I6" i="19" s="1"/>
  <c r="Y97" i="4"/>
  <c r="Y126" i="4" s="1"/>
  <c r="Y144" i="4" s="1"/>
  <c r="Y162" i="4" s="1"/>
  <c r="Y180" i="4" s="1"/>
  <c r="B27" i="21"/>
  <c r="H23" i="21" s="1"/>
  <c r="C26" i="21"/>
  <c r="I22" i="21" s="1"/>
  <c r="B28" i="21"/>
  <c r="C28" i="21"/>
  <c r="B10" i="21"/>
  <c r="H6" i="21" s="1"/>
  <c r="C10" i="21"/>
  <c r="I6" i="21" s="1"/>
  <c r="B11" i="21"/>
  <c r="H7" i="21" s="1"/>
  <c r="B26" i="21"/>
  <c r="H22" i="21" s="1"/>
  <c r="B12" i="21"/>
  <c r="B38" i="21"/>
  <c r="C12" i="21"/>
  <c r="D38" i="20"/>
  <c r="C44" i="20" s="1"/>
  <c r="D22" i="20"/>
  <c r="C27" i="20" s="1"/>
  <c r="I23" i="20" s="1"/>
  <c r="D6" i="20"/>
  <c r="C10" i="20" s="1"/>
  <c r="I6" i="20" s="1"/>
  <c r="C11" i="19"/>
  <c r="I7" i="19" s="1"/>
  <c r="D38" i="19"/>
  <c r="B42" i="19" s="1"/>
  <c r="H38" i="19" s="1"/>
  <c r="B27" i="19"/>
  <c r="H23" i="19" s="1"/>
  <c r="B26" i="19"/>
  <c r="H22" i="19" s="1"/>
  <c r="C28" i="19"/>
  <c r="C27" i="19"/>
  <c r="I23" i="19" s="1"/>
  <c r="C26" i="19"/>
  <c r="I22" i="19" s="1"/>
  <c r="G132" i="4"/>
  <c r="G150" i="4" s="1"/>
  <c r="G168" i="4" s="1"/>
  <c r="G131" i="4"/>
  <c r="G149" i="4" s="1"/>
  <c r="G167" i="4" s="1"/>
  <c r="Y139" i="4"/>
  <c r="Y157" i="4" s="1"/>
  <c r="Y175" i="4" s="1"/>
  <c r="Y191" i="4" s="1"/>
  <c r="Y192" i="4" s="1"/>
  <c r="Y136" i="4"/>
  <c r="Y154" i="4" s="1"/>
  <c r="Y172" i="4" s="1"/>
  <c r="Y188" i="4" s="1"/>
  <c r="Y189" i="4" s="1"/>
  <c r="F119" i="4"/>
  <c r="F118" i="4"/>
  <c r="F117" i="4"/>
  <c r="F113" i="4"/>
  <c r="F112" i="4"/>
  <c r="F111" i="4"/>
  <c r="F107" i="4"/>
  <c r="F106" i="4"/>
  <c r="F80" i="4"/>
  <c r="F79" i="4"/>
  <c r="B144" i="19" l="1"/>
  <c r="B116" i="19"/>
  <c r="B102" i="19"/>
  <c r="F108" i="4"/>
  <c r="H3" i="21"/>
  <c r="B12" i="19"/>
  <c r="C12" i="19"/>
  <c r="B103" i="19"/>
  <c r="B145" i="19"/>
  <c r="B117" i="19"/>
  <c r="F109" i="4"/>
  <c r="F133" i="4" s="1"/>
  <c r="F151" i="4" s="1"/>
  <c r="F169" i="4" s="1"/>
  <c r="B10" i="19"/>
  <c r="H6" i="19" s="1"/>
  <c r="H3" i="19" s="1"/>
  <c r="B11" i="19"/>
  <c r="H7" i="19" s="1"/>
  <c r="Y132" i="4"/>
  <c r="Y150" i="4" s="1"/>
  <c r="Y143" i="4"/>
  <c r="Y161" i="4" s="1"/>
  <c r="Y179" i="4" s="1"/>
  <c r="Y194" i="4" s="1"/>
  <c r="Y195" i="4" s="1"/>
  <c r="H19" i="21"/>
  <c r="D38" i="21"/>
  <c r="B44" i="21" s="1"/>
  <c r="B10" i="20"/>
  <c r="H6" i="20" s="1"/>
  <c r="B11" i="20"/>
  <c r="H7" i="20" s="1"/>
  <c r="B28" i="20"/>
  <c r="B12" i="20"/>
  <c r="B42" i="20"/>
  <c r="H38" i="20" s="1"/>
  <c r="C12" i="20"/>
  <c r="C11" i="20"/>
  <c r="I7" i="20" s="1"/>
  <c r="B43" i="20"/>
  <c r="H39" i="20" s="1"/>
  <c r="C43" i="20"/>
  <c r="I39" i="20" s="1"/>
  <c r="B26" i="20"/>
  <c r="H22" i="20" s="1"/>
  <c r="C26" i="20"/>
  <c r="I22" i="20" s="1"/>
  <c r="B27" i="20"/>
  <c r="H23" i="20" s="1"/>
  <c r="B44" i="20"/>
  <c r="C28" i="20"/>
  <c r="C42" i="20"/>
  <c r="I38" i="20" s="1"/>
  <c r="H19" i="19"/>
  <c r="B43" i="19"/>
  <c r="H39" i="19" s="1"/>
  <c r="B44" i="19"/>
  <c r="C42" i="19"/>
  <c r="I38" i="19" s="1"/>
  <c r="C43" i="19"/>
  <c r="I39" i="19" s="1"/>
  <c r="C44" i="19"/>
  <c r="G185" i="4"/>
  <c r="G186" i="4" s="1"/>
  <c r="B86" i="5"/>
  <c r="B87" i="5"/>
  <c r="B85" i="5"/>
  <c r="B36" i="5"/>
  <c r="D36" i="5" s="1"/>
  <c r="B37" i="5"/>
  <c r="B35" i="5"/>
  <c r="B19" i="5"/>
  <c r="B20" i="5"/>
  <c r="D20" i="5" s="1"/>
  <c r="B21" i="5"/>
  <c r="B53" i="5"/>
  <c r="B54" i="5"/>
  <c r="B52" i="5"/>
  <c r="B55" i="5" s="1"/>
  <c r="C20" i="5"/>
  <c r="C21" i="5"/>
  <c r="C19" i="5"/>
  <c r="C3" i="5"/>
  <c r="C4" i="5"/>
  <c r="C5" i="5"/>
  <c r="B70" i="5"/>
  <c r="B71" i="5"/>
  <c r="B69" i="5"/>
  <c r="C36" i="5"/>
  <c r="C37" i="5"/>
  <c r="C35" i="5"/>
  <c r="C38" i="5" s="1"/>
  <c r="B3" i="5"/>
  <c r="B4" i="5"/>
  <c r="B5" i="5"/>
  <c r="B86" i="3"/>
  <c r="B87" i="3"/>
  <c r="B85" i="3"/>
  <c r="B35" i="3"/>
  <c r="B70" i="3"/>
  <c r="B71" i="3"/>
  <c r="B69" i="3"/>
  <c r="B53" i="3"/>
  <c r="B54" i="3"/>
  <c r="B52" i="3"/>
  <c r="C19" i="3"/>
  <c r="C36" i="3"/>
  <c r="C37" i="3"/>
  <c r="C35" i="3"/>
  <c r="B19" i="3"/>
  <c r="C20" i="3"/>
  <c r="C21" i="3"/>
  <c r="C3" i="3"/>
  <c r="B20" i="3"/>
  <c r="B21" i="3"/>
  <c r="C4" i="3"/>
  <c r="C5" i="3"/>
  <c r="B4" i="3"/>
  <c r="B5" i="3"/>
  <c r="B87" i="18"/>
  <c r="B86" i="18"/>
  <c r="B85" i="18"/>
  <c r="B71" i="18"/>
  <c r="B70" i="18"/>
  <c r="B69" i="18"/>
  <c r="B54" i="18"/>
  <c r="B53" i="18"/>
  <c r="B52" i="18"/>
  <c r="C37" i="18"/>
  <c r="C36" i="18"/>
  <c r="C35" i="18"/>
  <c r="D35" i="18" s="1"/>
  <c r="B37" i="18"/>
  <c r="D37" i="18" s="1"/>
  <c r="B36" i="18"/>
  <c r="B35" i="18"/>
  <c r="C21" i="18"/>
  <c r="C20" i="18"/>
  <c r="C19" i="18"/>
  <c r="B21" i="18"/>
  <c r="B20" i="18"/>
  <c r="B19" i="18"/>
  <c r="D19" i="18" s="1"/>
  <c r="C5" i="18"/>
  <c r="C4" i="18"/>
  <c r="C3" i="18"/>
  <c r="B5" i="18"/>
  <c r="B4" i="18"/>
  <c r="B3" i="18"/>
  <c r="D36" i="18"/>
  <c r="B87" i="17"/>
  <c r="B86" i="17"/>
  <c r="B85" i="17"/>
  <c r="B71" i="17"/>
  <c r="B70" i="17"/>
  <c r="B72" i="17" s="1"/>
  <c r="B69" i="17"/>
  <c r="B54" i="17"/>
  <c r="B53" i="17"/>
  <c r="B52" i="17"/>
  <c r="C37" i="17"/>
  <c r="C36" i="17"/>
  <c r="C35" i="17"/>
  <c r="D35" i="17" s="1"/>
  <c r="B37" i="17"/>
  <c r="D37" i="17" s="1"/>
  <c r="B36" i="17"/>
  <c r="B35" i="17"/>
  <c r="C21" i="17"/>
  <c r="D21" i="17" s="1"/>
  <c r="C20" i="17"/>
  <c r="C19" i="17"/>
  <c r="B21" i="17"/>
  <c r="B20" i="17"/>
  <c r="B19" i="17"/>
  <c r="D19" i="17" s="1"/>
  <c r="C5" i="17"/>
  <c r="C4" i="17"/>
  <c r="C3" i="17"/>
  <c r="B5" i="17"/>
  <c r="B4" i="17"/>
  <c r="B3" i="17"/>
  <c r="C184" i="16"/>
  <c r="B184" i="16"/>
  <c r="D183" i="16"/>
  <c r="D182" i="16"/>
  <c r="C166" i="16"/>
  <c r="B166" i="16"/>
  <c r="D165" i="16"/>
  <c r="D164" i="16"/>
  <c r="C152" i="16"/>
  <c r="B152" i="16"/>
  <c r="D151" i="16"/>
  <c r="D150" i="16"/>
  <c r="C138" i="16"/>
  <c r="B138" i="16"/>
  <c r="D137" i="16"/>
  <c r="D136" i="16"/>
  <c r="D124" i="16"/>
  <c r="C124" i="16"/>
  <c r="B124" i="16"/>
  <c r="D123" i="16"/>
  <c r="D122" i="16"/>
  <c r="C110" i="16"/>
  <c r="B110" i="16"/>
  <c r="D109" i="16"/>
  <c r="D108" i="16"/>
  <c r="C88" i="16"/>
  <c r="B88" i="16"/>
  <c r="D87" i="16"/>
  <c r="D86" i="16"/>
  <c r="D85" i="16"/>
  <c r="C72" i="16"/>
  <c r="B72" i="16"/>
  <c r="D71" i="16"/>
  <c r="D70" i="16"/>
  <c r="D69" i="16"/>
  <c r="C55" i="16"/>
  <c r="B55" i="16"/>
  <c r="D54" i="16"/>
  <c r="D53" i="16"/>
  <c r="D52" i="16"/>
  <c r="C38" i="16"/>
  <c r="B38" i="16"/>
  <c r="D37" i="16"/>
  <c r="D36" i="16"/>
  <c r="D35" i="16"/>
  <c r="C22" i="16"/>
  <c r="B22" i="16"/>
  <c r="D21" i="16"/>
  <c r="D20" i="16"/>
  <c r="D19" i="16"/>
  <c r="C6" i="16"/>
  <c r="B6" i="16"/>
  <c r="D5" i="16"/>
  <c r="D4" i="16"/>
  <c r="D3" i="16"/>
  <c r="C184" i="15"/>
  <c r="B184" i="15"/>
  <c r="D184" i="15" s="1"/>
  <c r="C190" i="15" s="1"/>
  <c r="D183" i="15"/>
  <c r="D182" i="15"/>
  <c r="C166" i="15"/>
  <c r="B166" i="15"/>
  <c r="D165" i="15"/>
  <c r="D164" i="15"/>
  <c r="C152" i="15"/>
  <c r="B152" i="15"/>
  <c r="D151" i="15"/>
  <c r="D150" i="15"/>
  <c r="C138" i="15"/>
  <c r="B138" i="15"/>
  <c r="D138" i="15" s="1"/>
  <c r="B144" i="15" s="1"/>
  <c r="D137" i="15"/>
  <c r="D136" i="15"/>
  <c r="C124" i="15"/>
  <c r="B124" i="15"/>
  <c r="D123" i="15"/>
  <c r="D122" i="15"/>
  <c r="C110" i="15"/>
  <c r="B110" i="15"/>
  <c r="D109" i="15"/>
  <c r="D108" i="15"/>
  <c r="C88" i="15"/>
  <c r="B88" i="15"/>
  <c r="D87" i="15"/>
  <c r="D86" i="15"/>
  <c r="D85" i="15"/>
  <c r="C72" i="15"/>
  <c r="B72" i="15"/>
  <c r="D71" i="15"/>
  <c r="D70" i="15"/>
  <c r="D69" i="15"/>
  <c r="C55" i="15"/>
  <c r="B55" i="15"/>
  <c r="D54" i="15"/>
  <c r="D53" i="15"/>
  <c r="D52" i="15"/>
  <c r="C38" i="15"/>
  <c r="B38" i="15"/>
  <c r="D37" i="15"/>
  <c r="D36" i="15"/>
  <c r="D35" i="15"/>
  <c r="C22" i="15"/>
  <c r="B22" i="15"/>
  <c r="D21" i="15"/>
  <c r="D20" i="15"/>
  <c r="D19" i="15"/>
  <c r="C6" i="15"/>
  <c r="B6" i="15"/>
  <c r="D5" i="15"/>
  <c r="D4" i="15"/>
  <c r="D3" i="15"/>
  <c r="C184" i="14"/>
  <c r="B184" i="14"/>
  <c r="D183" i="14"/>
  <c r="D182" i="14"/>
  <c r="C166" i="14"/>
  <c r="B166" i="14"/>
  <c r="D165" i="14"/>
  <c r="D164" i="14"/>
  <c r="C152" i="14"/>
  <c r="B152" i="14"/>
  <c r="D152" i="14" s="1"/>
  <c r="C157" i="14" s="1"/>
  <c r="I156" i="14" s="1"/>
  <c r="D151" i="14"/>
  <c r="D150" i="14"/>
  <c r="C138" i="14"/>
  <c r="B138" i="14"/>
  <c r="D137" i="14"/>
  <c r="D136" i="14"/>
  <c r="C124" i="14"/>
  <c r="B124" i="14"/>
  <c r="D124" i="14" s="1"/>
  <c r="D123" i="14"/>
  <c r="D122" i="14"/>
  <c r="C110" i="14"/>
  <c r="B110" i="14"/>
  <c r="D110" i="14" s="1"/>
  <c r="C115" i="14" s="1"/>
  <c r="I114" i="14" s="1"/>
  <c r="D109" i="14"/>
  <c r="D108" i="14"/>
  <c r="C88" i="14"/>
  <c r="B88" i="14"/>
  <c r="D87" i="14"/>
  <c r="D86" i="14"/>
  <c r="D85" i="14"/>
  <c r="C72" i="14"/>
  <c r="B72" i="14"/>
  <c r="D71" i="14"/>
  <c r="D70" i="14"/>
  <c r="D69" i="14"/>
  <c r="C55" i="14"/>
  <c r="B55" i="14"/>
  <c r="D54" i="14"/>
  <c r="D53" i="14"/>
  <c r="D52" i="14"/>
  <c r="C38" i="14"/>
  <c r="B38" i="14"/>
  <c r="D37" i="14"/>
  <c r="D36" i="14"/>
  <c r="D35" i="14"/>
  <c r="C22" i="14"/>
  <c r="B22" i="14"/>
  <c r="D21" i="14"/>
  <c r="D20" i="14"/>
  <c r="D19" i="14"/>
  <c r="C6" i="14"/>
  <c r="B6" i="14"/>
  <c r="D5" i="14"/>
  <c r="D4" i="14"/>
  <c r="D3" i="14"/>
  <c r="C184" i="13"/>
  <c r="B184" i="13"/>
  <c r="D184" i="13" s="1"/>
  <c r="D183" i="13"/>
  <c r="D182" i="13"/>
  <c r="C166" i="13"/>
  <c r="B166" i="13"/>
  <c r="D165" i="13"/>
  <c r="D164" i="13"/>
  <c r="C152" i="13"/>
  <c r="B152" i="13"/>
  <c r="D152" i="13" s="1"/>
  <c r="D151" i="13"/>
  <c r="D150" i="13"/>
  <c r="C138" i="13"/>
  <c r="B138" i="13"/>
  <c r="D138" i="13" s="1"/>
  <c r="B144" i="13" s="1"/>
  <c r="D137" i="13"/>
  <c r="D136" i="13"/>
  <c r="C124" i="13"/>
  <c r="B124" i="13"/>
  <c r="D124" i="13" s="1"/>
  <c r="D123" i="13"/>
  <c r="D122" i="13"/>
  <c r="C110" i="13"/>
  <c r="B110" i="13"/>
  <c r="D110" i="13" s="1"/>
  <c r="D109" i="13"/>
  <c r="D108" i="13"/>
  <c r="C88" i="13"/>
  <c r="B88" i="13"/>
  <c r="D87" i="13"/>
  <c r="D86" i="13"/>
  <c r="D85" i="13"/>
  <c r="C72" i="13"/>
  <c r="B72" i="13"/>
  <c r="D71" i="13"/>
  <c r="D70" i="13"/>
  <c r="D69" i="13"/>
  <c r="C55" i="13"/>
  <c r="B55" i="13"/>
  <c r="D54" i="13"/>
  <c r="D53" i="13"/>
  <c r="D52" i="13"/>
  <c r="C38" i="13"/>
  <c r="B38" i="13"/>
  <c r="D37" i="13"/>
  <c r="D36" i="13"/>
  <c r="D35" i="13"/>
  <c r="C22" i="13"/>
  <c r="B22" i="13"/>
  <c r="D21" i="13"/>
  <c r="D20" i="13"/>
  <c r="D19" i="13"/>
  <c r="C6" i="13"/>
  <c r="B6" i="13"/>
  <c r="D5" i="13"/>
  <c r="D4" i="13"/>
  <c r="D3" i="13"/>
  <c r="C182" i="12"/>
  <c r="B87" i="12"/>
  <c r="B86" i="12"/>
  <c r="B85" i="12"/>
  <c r="B71" i="12"/>
  <c r="B70" i="12"/>
  <c r="B69" i="12"/>
  <c r="B54" i="12"/>
  <c r="B53" i="12"/>
  <c r="B52" i="12"/>
  <c r="C37" i="12"/>
  <c r="C36" i="12"/>
  <c r="C35" i="12"/>
  <c r="B37" i="12"/>
  <c r="B36" i="12"/>
  <c r="B35" i="12"/>
  <c r="C21" i="12"/>
  <c r="C20" i="12"/>
  <c r="D20" i="12" s="1"/>
  <c r="C19" i="12"/>
  <c r="B21" i="12"/>
  <c r="B20" i="12"/>
  <c r="B19" i="12"/>
  <c r="C5" i="12"/>
  <c r="C4" i="12"/>
  <c r="C3" i="12"/>
  <c r="C6" i="12" s="1"/>
  <c r="B5" i="12"/>
  <c r="B4" i="12"/>
  <c r="B3" i="12"/>
  <c r="O117" i="4"/>
  <c r="D37" i="12"/>
  <c r="D3" i="12"/>
  <c r="N214" i="4"/>
  <c r="N217" i="4"/>
  <c r="N218" i="4" s="1"/>
  <c r="C184" i="11"/>
  <c r="B184" i="11"/>
  <c r="D183" i="11"/>
  <c r="D182" i="11"/>
  <c r="C166" i="11"/>
  <c r="B166" i="11"/>
  <c r="D165" i="11"/>
  <c r="D164" i="11"/>
  <c r="C152" i="11"/>
  <c r="B152" i="11"/>
  <c r="D151" i="11"/>
  <c r="D150" i="11"/>
  <c r="C138" i="11"/>
  <c r="B138" i="11"/>
  <c r="D137" i="11"/>
  <c r="D136" i="11"/>
  <c r="C124" i="11"/>
  <c r="B124" i="11"/>
  <c r="D123" i="11"/>
  <c r="D122" i="11"/>
  <c r="C110" i="11"/>
  <c r="B110" i="11"/>
  <c r="D109" i="11"/>
  <c r="D108" i="11"/>
  <c r="C88" i="11"/>
  <c r="B88" i="11"/>
  <c r="D87" i="11"/>
  <c r="D86" i="11"/>
  <c r="D85" i="11"/>
  <c r="C72" i="11"/>
  <c r="B72" i="11"/>
  <c r="D71" i="11"/>
  <c r="D70" i="11"/>
  <c r="D69" i="11"/>
  <c r="C55" i="11"/>
  <c r="B55" i="11"/>
  <c r="D54" i="11"/>
  <c r="D53" i="11"/>
  <c r="D52" i="11"/>
  <c r="C38" i="11"/>
  <c r="B38" i="11"/>
  <c r="D38" i="11" s="1"/>
  <c r="D37" i="11"/>
  <c r="D36" i="11"/>
  <c r="D35" i="11"/>
  <c r="C22" i="11"/>
  <c r="B22" i="11"/>
  <c r="D21" i="11"/>
  <c r="D20" i="11"/>
  <c r="D19" i="11"/>
  <c r="C6" i="11"/>
  <c r="B6" i="11"/>
  <c r="D5" i="11"/>
  <c r="D4" i="11"/>
  <c r="D3" i="11"/>
  <c r="N215" i="4"/>
  <c r="N239" i="4"/>
  <c r="N240" i="4" s="1"/>
  <c r="N236" i="4"/>
  <c r="N237" i="4" s="1"/>
  <c r="N233" i="4"/>
  <c r="N234" i="4" s="1"/>
  <c r="N230" i="4"/>
  <c r="N231" i="4" s="1"/>
  <c r="N227" i="4"/>
  <c r="N228" i="4" s="1"/>
  <c r="N224" i="4"/>
  <c r="N225" i="4" s="1"/>
  <c r="C184" i="10"/>
  <c r="B184" i="10"/>
  <c r="D183" i="10"/>
  <c r="D182" i="10"/>
  <c r="C166" i="10"/>
  <c r="B166" i="10"/>
  <c r="D165" i="10"/>
  <c r="D164" i="10"/>
  <c r="C152" i="10"/>
  <c r="B152" i="10"/>
  <c r="D151" i="10"/>
  <c r="D150" i="10"/>
  <c r="D138" i="10"/>
  <c r="C138" i="10"/>
  <c r="B138" i="10"/>
  <c r="D137" i="10"/>
  <c r="D136" i="10"/>
  <c r="C143" i="10" s="1"/>
  <c r="I142" i="10" s="1"/>
  <c r="C124" i="10"/>
  <c r="B124" i="10"/>
  <c r="D123" i="10"/>
  <c r="D122" i="10"/>
  <c r="C110" i="10"/>
  <c r="B110" i="10"/>
  <c r="D109" i="10"/>
  <c r="D108" i="10"/>
  <c r="C88" i="10"/>
  <c r="B88" i="10"/>
  <c r="D87" i="10"/>
  <c r="D86" i="10"/>
  <c r="D85" i="10"/>
  <c r="C72" i="10"/>
  <c r="B72" i="10"/>
  <c r="D71" i="10"/>
  <c r="D70" i="10"/>
  <c r="D69" i="10"/>
  <c r="C55" i="10"/>
  <c r="B55" i="10"/>
  <c r="D54" i="10"/>
  <c r="D53" i="10"/>
  <c r="D52" i="10"/>
  <c r="C38" i="10"/>
  <c r="B38" i="10"/>
  <c r="D37" i="10"/>
  <c r="D36" i="10"/>
  <c r="D35" i="10"/>
  <c r="C22" i="10"/>
  <c r="B22" i="10"/>
  <c r="D21" i="10"/>
  <c r="D20" i="10"/>
  <c r="D19" i="10"/>
  <c r="C6" i="10"/>
  <c r="B6" i="10"/>
  <c r="D5" i="10"/>
  <c r="D4" i="10"/>
  <c r="D3" i="10"/>
  <c r="C166" i="9"/>
  <c r="D165" i="9"/>
  <c r="C184" i="9"/>
  <c r="B138" i="9"/>
  <c r="C88" i="9"/>
  <c r="D53" i="9"/>
  <c r="C72" i="9"/>
  <c r="B110" i="9"/>
  <c r="B124" i="9"/>
  <c r="B152" i="9"/>
  <c r="D182" i="9"/>
  <c r="B166" i="9"/>
  <c r="D150" i="9"/>
  <c r="C124" i="9"/>
  <c r="D85" i="9"/>
  <c r="B88" i="9"/>
  <c r="B72" i="9"/>
  <c r="C38" i="9"/>
  <c r="B38" i="9"/>
  <c r="D37" i="9"/>
  <c r="D36" i="9"/>
  <c r="D35" i="9"/>
  <c r="C22" i="9"/>
  <c r="D19" i="9"/>
  <c r="B22" i="9"/>
  <c r="D4" i="9"/>
  <c r="C6" i="9"/>
  <c r="B6" i="9"/>
  <c r="B86" i="8"/>
  <c r="B87" i="8"/>
  <c r="B85" i="8"/>
  <c r="B70" i="8"/>
  <c r="B71" i="8"/>
  <c r="B69" i="8"/>
  <c r="B53" i="8"/>
  <c r="B54" i="8"/>
  <c r="B52" i="8"/>
  <c r="C36" i="8"/>
  <c r="C37" i="8"/>
  <c r="C35" i="8"/>
  <c r="B36" i="8"/>
  <c r="B37" i="8"/>
  <c r="D37" i="8" s="1"/>
  <c r="B35" i="8"/>
  <c r="C20" i="8"/>
  <c r="C21" i="8"/>
  <c r="C19" i="8"/>
  <c r="B20" i="8"/>
  <c r="B21" i="8"/>
  <c r="B19" i="8"/>
  <c r="C4" i="8"/>
  <c r="C5" i="8"/>
  <c r="C3" i="8"/>
  <c r="B4" i="8"/>
  <c r="B5" i="8"/>
  <c r="B3" i="8"/>
  <c r="B86" i="7"/>
  <c r="B87" i="7"/>
  <c r="B85" i="7"/>
  <c r="B35" i="7"/>
  <c r="B70" i="7"/>
  <c r="B71" i="7"/>
  <c r="B69" i="7"/>
  <c r="C35" i="7"/>
  <c r="B53" i="7"/>
  <c r="B54" i="7"/>
  <c r="B52" i="7"/>
  <c r="C19" i="7"/>
  <c r="C36" i="7"/>
  <c r="C37" i="7"/>
  <c r="B3" i="7"/>
  <c r="B36" i="7"/>
  <c r="B37" i="7"/>
  <c r="B19" i="7"/>
  <c r="C20" i="7"/>
  <c r="C21" i="7"/>
  <c r="C3" i="7"/>
  <c r="B20" i="7"/>
  <c r="B21" i="7"/>
  <c r="C4" i="7"/>
  <c r="C5" i="7"/>
  <c r="B4" i="7"/>
  <c r="B5" i="7"/>
  <c r="B88" i="5"/>
  <c r="B72" i="5"/>
  <c r="D37" i="5"/>
  <c r="C22" i="5"/>
  <c r="B22" i="5"/>
  <c r="D21" i="5"/>
  <c r="D19" i="5"/>
  <c r="C6" i="5"/>
  <c r="B6" i="5"/>
  <c r="D5" i="5"/>
  <c r="D4" i="5"/>
  <c r="D3" i="5"/>
  <c r="B38" i="5" l="1"/>
  <c r="C190" i="13"/>
  <c r="B143" i="15"/>
  <c r="H142" i="15" s="1"/>
  <c r="G139" i="15" s="1"/>
  <c r="B72" i="18"/>
  <c r="K19" i="19"/>
  <c r="F205" i="4"/>
  <c r="F206" i="4" s="1"/>
  <c r="B42" i="21"/>
  <c r="H38" i="21" s="1"/>
  <c r="K19" i="21"/>
  <c r="I205" i="4"/>
  <c r="I206" i="4" s="1"/>
  <c r="B104" i="19"/>
  <c r="F132" i="4"/>
  <c r="F150" i="4" s="1"/>
  <c r="F168" i="4" s="1"/>
  <c r="F131" i="4"/>
  <c r="F149" i="4" s="1"/>
  <c r="F167" i="4" s="1"/>
  <c r="F185" i="4" s="1"/>
  <c r="F186" i="4" s="1"/>
  <c r="D35" i="5"/>
  <c r="C42" i="5" s="1"/>
  <c r="I38" i="5" s="1"/>
  <c r="D6" i="11"/>
  <c r="D72" i="11"/>
  <c r="C115" i="13"/>
  <c r="I114" i="13" s="1"/>
  <c r="B189" i="13"/>
  <c r="H188" i="13" s="1"/>
  <c r="B129" i="16"/>
  <c r="H128" i="16" s="1"/>
  <c r="B43" i="21"/>
  <c r="H39" i="21" s="1"/>
  <c r="B118" i="19"/>
  <c r="K3" i="19"/>
  <c r="F202" i="4"/>
  <c r="F203" i="4" s="1"/>
  <c r="C144" i="10"/>
  <c r="D22" i="11"/>
  <c r="D88" i="11"/>
  <c r="D110" i="11"/>
  <c r="C116" i="11" s="1"/>
  <c r="D152" i="11"/>
  <c r="D152" i="16"/>
  <c r="D4" i="18"/>
  <c r="B88" i="18"/>
  <c r="B146" i="19"/>
  <c r="K3" i="21"/>
  <c r="I202" i="4"/>
  <c r="I203" i="4" s="1"/>
  <c r="C44" i="21"/>
  <c r="C42" i="21"/>
  <c r="I38" i="21" s="1"/>
  <c r="C43" i="21"/>
  <c r="I39" i="21" s="1"/>
  <c r="H35" i="20"/>
  <c r="H3" i="20"/>
  <c r="K3" i="20" s="1"/>
  <c r="H19" i="20"/>
  <c r="H35" i="19"/>
  <c r="D21" i="8"/>
  <c r="C115" i="15"/>
  <c r="I114" i="15" s="1"/>
  <c r="D110" i="16"/>
  <c r="B116" i="16" s="1"/>
  <c r="B115" i="16"/>
  <c r="H114" i="16" s="1"/>
  <c r="D38" i="5"/>
  <c r="B43" i="5" s="1"/>
  <c r="H39" i="5" s="1"/>
  <c r="B38" i="8"/>
  <c r="D110" i="10"/>
  <c r="D124" i="10"/>
  <c r="B144" i="10"/>
  <c r="B6" i="12"/>
  <c r="D6" i="12" s="1"/>
  <c r="D138" i="14"/>
  <c r="C144" i="14" s="1"/>
  <c r="D138" i="16"/>
  <c r="C143" i="16" s="1"/>
  <c r="I142" i="16" s="1"/>
  <c r="C22" i="18"/>
  <c r="D21" i="18"/>
  <c r="C6" i="7"/>
  <c r="D19" i="8"/>
  <c r="D152" i="10"/>
  <c r="B157" i="10" s="1"/>
  <c r="H156" i="10" s="1"/>
  <c r="D184" i="10"/>
  <c r="C27" i="11"/>
  <c r="C93" i="11"/>
  <c r="B158" i="11"/>
  <c r="C129" i="14"/>
  <c r="I128" i="14" s="1"/>
  <c r="B129" i="14"/>
  <c r="H128" i="14" s="1"/>
  <c r="D55" i="11"/>
  <c r="C60" i="11" s="1"/>
  <c r="D138" i="11"/>
  <c r="C116" i="14"/>
  <c r="C130" i="13"/>
  <c r="C189" i="13"/>
  <c r="I188" i="13" s="1"/>
  <c r="C116" i="15"/>
  <c r="C143" i="15"/>
  <c r="I142" i="15" s="1"/>
  <c r="D152" i="15"/>
  <c r="C189" i="15"/>
  <c r="I188" i="15" s="1"/>
  <c r="C116" i="16"/>
  <c r="C129" i="16"/>
  <c r="I128" i="16" s="1"/>
  <c r="G125" i="16" s="1"/>
  <c r="C143" i="13"/>
  <c r="I142" i="13" s="1"/>
  <c r="B158" i="13"/>
  <c r="B190" i="13"/>
  <c r="B116" i="14"/>
  <c r="C130" i="14"/>
  <c r="D166" i="15"/>
  <c r="C171" i="15" s="1"/>
  <c r="I170" i="15" s="1"/>
  <c r="B190" i="15"/>
  <c r="C130" i="16"/>
  <c r="C157" i="16"/>
  <c r="I156" i="16" s="1"/>
  <c r="B6" i="18"/>
  <c r="C6" i="18"/>
  <c r="D6" i="18" s="1"/>
  <c r="C11" i="18" s="1"/>
  <c r="I7" i="18" s="1"/>
  <c r="B143" i="13"/>
  <c r="H142" i="13" s="1"/>
  <c r="G139" i="13" s="1"/>
  <c r="B130" i="14"/>
  <c r="D110" i="15"/>
  <c r="C115" i="16"/>
  <c r="I114" i="16" s="1"/>
  <c r="C38" i="18"/>
  <c r="B22" i="18"/>
  <c r="B38" i="18"/>
  <c r="D20" i="18"/>
  <c r="B55" i="18"/>
  <c r="D3" i="18"/>
  <c r="D5" i="18"/>
  <c r="B88" i="17"/>
  <c r="C38" i="17"/>
  <c r="C22" i="17"/>
  <c r="D20" i="17"/>
  <c r="B22" i="17"/>
  <c r="C6" i="17"/>
  <c r="B6" i="17"/>
  <c r="D4" i="17"/>
  <c r="B38" i="17"/>
  <c r="B55" i="17"/>
  <c r="D3" i="17"/>
  <c r="D5" i="17"/>
  <c r="D36" i="17"/>
  <c r="C27" i="16"/>
  <c r="C158" i="16"/>
  <c r="D6" i="16"/>
  <c r="C12" i="16" s="1"/>
  <c r="D22" i="16"/>
  <c r="C28" i="16"/>
  <c r="D38" i="16"/>
  <c r="C43" i="16" s="1"/>
  <c r="D55" i="16"/>
  <c r="D72" i="16"/>
  <c r="C78" i="16" s="1"/>
  <c r="D88" i="16"/>
  <c r="B130" i="16"/>
  <c r="B157" i="16"/>
  <c r="H156" i="16" s="1"/>
  <c r="G153" i="16" s="1"/>
  <c r="D166" i="16"/>
  <c r="C171" i="16" s="1"/>
  <c r="I170" i="16" s="1"/>
  <c r="C144" i="16"/>
  <c r="B158" i="16"/>
  <c r="C26" i="16"/>
  <c r="I22" i="16" s="1"/>
  <c r="B143" i="16"/>
  <c r="H142" i="16" s="1"/>
  <c r="G139" i="16" s="1"/>
  <c r="D184" i="16"/>
  <c r="C157" i="15"/>
  <c r="I156" i="15" s="1"/>
  <c r="B157" i="15"/>
  <c r="H156" i="15" s="1"/>
  <c r="C158" i="15"/>
  <c r="C144" i="15"/>
  <c r="D6" i="15"/>
  <c r="B12" i="15" s="1"/>
  <c r="D22" i="15"/>
  <c r="D38" i="15"/>
  <c r="B44" i="15" s="1"/>
  <c r="C44" i="15"/>
  <c r="D55" i="15"/>
  <c r="D72" i="15"/>
  <c r="B78" i="15" s="1"/>
  <c r="C78" i="15"/>
  <c r="D88" i="15"/>
  <c r="B115" i="15"/>
  <c r="H114" i="15" s="1"/>
  <c r="D124" i="15"/>
  <c r="B129" i="15" s="1"/>
  <c r="H128" i="15" s="1"/>
  <c r="B59" i="15"/>
  <c r="H55" i="15" s="1"/>
  <c r="B76" i="15"/>
  <c r="H72" i="15" s="1"/>
  <c r="B158" i="15"/>
  <c r="B189" i="15"/>
  <c r="H188" i="15" s="1"/>
  <c r="C76" i="15"/>
  <c r="I72" i="15" s="1"/>
  <c r="B116" i="15"/>
  <c r="C158" i="14"/>
  <c r="D6" i="14"/>
  <c r="C12" i="14" s="1"/>
  <c r="D22" i="14"/>
  <c r="C26" i="14" s="1"/>
  <c r="I22" i="14" s="1"/>
  <c r="C28" i="14"/>
  <c r="D38" i="14"/>
  <c r="C43" i="14" s="1"/>
  <c r="D55" i="14"/>
  <c r="D72" i="14"/>
  <c r="C77" i="14" s="1"/>
  <c r="D88" i="14"/>
  <c r="B157" i="14"/>
  <c r="H156" i="14" s="1"/>
  <c r="G153" i="14" s="1"/>
  <c r="D166" i="14"/>
  <c r="C171" i="14" s="1"/>
  <c r="I170" i="14" s="1"/>
  <c r="B115" i="14"/>
  <c r="H114" i="14" s="1"/>
  <c r="G111" i="14" s="1"/>
  <c r="B158" i="14"/>
  <c r="B143" i="14"/>
  <c r="H142" i="14" s="1"/>
  <c r="G139" i="14" s="1"/>
  <c r="C143" i="14"/>
  <c r="I142" i="14" s="1"/>
  <c r="D184" i="14"/>
  <c r="B190" i="14" s="1"/>
  <c r="C116" i="13"/>
  <c r="C129" i="13"/>
  <c r="I128" i="13" s="1"/>
  <c r="B129" i="13"/>
  <c r="H128" i="13" s="1"/>
  <c r="C158" i="13"/>
  <c r="G185" i="13"/>
  <c r="D22" i="13"/>
  <c r="B28" i="13" s="1"/>
  <c r="D38" i="13"/>
  <c r="B44" i="13" s="1"/>
  <c r="C44" i="13"/>
  <c r="D55" i="13"/>
  <c r="B61" i="13" s="1"/>
  <c r="B130" i="13"/>
  <c r="B157" i="13"/>
  <c r="H156" i="13" s="1"/>
  <c r="D166" i="13"/>
  <c r="C171" i="13" s="1"/>
  <c r="I170" i="13" s="1"/>
  <c r="D72" i="13"/>
  <c r="B78" i="13" s="1"/>
  <c r="B115" i="13"/>
  <c r="H114" i="13" s="1"/>
  <c r="G111" i="13" s="1"/>
  <c r="C157" i="13"/>
  <c r="I156" i="13" s="1"/>
  <c r="D88" i="13"/>
  <c r="B94" i="13" s="1"/>
  <c r="B92" i="13"/>
  <c r="H88" i="13" s="1"/>
  <c r="C144" i="13"/>
  <c r="C92" i="13"/>
  <c r="I88" i="13" s="1"/>
  <c r="B116" i="13"/>
  <c r="D6" i="13"/>
  <c r="B12" i="13" s="1"/>
  <c r="B88" i="12"/>
  <c r="B72" i="12"/>
  <c r="D36" i="12"/>
  <c r="D35" i="12"/>
  <c r="C22" i="12"/>
  <c r="B22" i="12"/>
  <c r="D5" i="12"/>
  <c r="D4" i="12"/>
  <c r="B38" i="12"/>
  <c r="C38" i="12"/>
  <c r="B55" i="12"/>
  <c r="D19" i="12"/>
  <c r="D21" i="12"/>
  <c r="B77" i="11"/>
  <c r="B76" i="11"/>
  <c r="H72" i="11" s="1"/>
  <c r="B78" i="11"/>
  <c r="B27" i="11"/>
  <c r="B26" i="11"/>
  <c r="H22" i="11" s="1"/>
  <c r="B28" i="11"/>
  <c r="C77" i="11"/>
  <c r="B60" i="11"/>
  <c r="B59" i="11"/>
  <c r="H55" i="11" s="1"/>
  <c r="B61" i="11"/>
  <c r="B11" i="11"/>
  <c r="B10" i="11"/>
  <c r="H6" i="11" s="1"/>
  <c r="B12" i="11"/>
  <c r="C11" i="11"/>
  <c r="B93" i="11"/>
  <c r="B92" i="11"/>
  <c r="H88" i="11" s="1"/>
  <c r="B94" i="11"/>
  <c r="B43" i="11"/>
  <c r="B42" i="11"/>
  <c r="H38" i="11" s="1"/>
  <c r="B44" i="11"/>
  <c r="C43" i="11"/>
  <c r="C158" i="11"/>
  <c r="C12" i="11"/>
  <c r="C28" i="11"/>
  <c r="C44" i="11"/>
  <c r="C61" i="11"/>
  <c r="C78" i="11"/>
  <c r="C94" i="11"/>
  <c r="B157" i="11"/>
  <c r="H156" i="11" s="1"/>
  <c r="D166" i="11"/>
  <c r="C171" i="11" s="1"/>
  <c r="I170" i="11" s="1"/>
  <c r="D124" i="11"/>
  <c r="B129" i="11" s="1"/>
  <c r="H128" i="11" s="1"/>
  <c r="C157" i="11"/>
  <c r="I156" i="11" s="1"/>
  <c r="C10" i="11"/>
  <c r="I6" i="11" s="1"/>
  <c r="C26" i="11"/>
  <c r="I22" i="11" s="1"/>
  <c r="C42" i="11"/>
  <c r="I38" i="11" s="1"/>
  <c r="C59" i="11"/>
  <c r="I55" i="11" s="1"/>
  <c r="C76" i="11"/>
  <c r="I72" i="11" s="1"/>
  <c r="C92" i="11"/>
  <c r="I88" i="11" s="1"/>
  <c r="B116" i="11"/>
  <c r="D184" i="11"/>
  <c r="B189" i="11" s="1"/>
  <c r="H188" i="11" s="1"/>
  <c r="B129" i="10"/>
  <c r="H128" i="10" s="1"/>
  <c r="C129" i="10"/>
  <c r="I128" i="10" s="1"/>
  <c r="C116" i="10"/>
  <c r="C130" i="10"/>
  <c r="B27" i="10"/>
  <c r="C115" i="10"/>
  <c r="I114" i="10" s="1"/>
  <c r="D55" i="10"/>
  <c r="B61" i="10" s="1"/>
  <c r="D88" i="10"/>
  <c r="B94" i="10" s="1"/>
  <c r="B130" i="10"/>
  <c r="B115" i="10"/>
  <c r="H114" i="10" s="1"/>
  <c r="C157" i="10"/>
  <c r="I156" i="10" s="1"/>
  <c r="D166" i="10"/>
  <c r="C171" i="10" s="1"/>
  <c r="I170" i="10" s="1"/>
  <c r="B116" i="10"/>
  <c r="B143" i="10"/>
  <c r="H142" i="10" s="1"/>
  <c r="G139" i="10" s="1"/>
  <c r="J139" i="10" s="1"/>
  <c r="D6" i="10"/>
  <c r="B12" i="10" s="1"/>
  <c r="D38" i="10"/>
  <c r="B44" i="10" s="1"/>
  <c r="D22" i="10"/>
  <c r="B28" i="10" s="1"/>
  <c r="D72" i="10"/>
  <c r="B78" i="10" s="1"/>
  <c r="D164" i="9"/>
  <c r="D136" i="9"/>
  <c r="D137" i="9"/>
  <c r="D108" i="9"/>
  <c r="D123" i="9"/>
  <c r="D88" i="9"/>
  <c r="D22" i="9"/>
  <c r="B26" i="9" s="1"/>
  <c r="H22" i="9" s="1"/>
  <c r="D72" i="9"/>
  <c r="D6" i="9"/>
  <c r="B11" i="9" s="1"/>
  <c r="D124" i="9"/>
  <c r="D70" i="9"/>
  <c r="D52" i="9"/>
  <c r="D54" i="9"/>
  <c r="D166" i="9"/>
  <c r="D183" i="9"/>
  <c r="D20" i="9"/>
  <c r="B27" i="9" s="1"/>
  <c r="D38" i="9"/>
  <c r="B42" i="9" s="1"/>
  <c r="H38" i="9" s="1"/>
  <c r="B55" i="9"/>
  <c r="D86" i="9"/>
  <c r="D109" i="9"/>
  <c r="D122" i="9"/>
  <c r="C129" i="9" s="1"/>
  <c r="I128" i="9" s="1"/>
  <c r="C138" i="9"/>
  <c r="B184" i="9"/>
  <c r="D3" i="9"/>
  <c r="B10" i="9" s="1"/>
  <c r="H6" i="9" s="1"/>
  <c r="D5" i="9"/>
  <c r="C55" i="9"/>
  <c r="D69" i="9"/>
  <c r="D71" i="9"/>
  <c r="D151" i="9"/>
  <c r="C110" i="9"/>
  <c r="D110" i="9" s="1"/>
  <c r="D21" i="9"/>
  <c r="D87" i="9"/>
  <c r="C152" i="9"/>
  <c r="D152" i="9" s="1"/>
  <c r="B157" i="9" s="1"/>
  <c r="H156" i="9" s="1"/>
  <c r="B88" i="8"/>
  <c r="B72" i="8"/>
  <c r="C38" i="8"/>
  <c r="D35" i="8"/>
  <c r="D20" i="8"/>
  <c r="C22" i="8"/>
  <c r="B22" i="8"/>
  <c r="D22" i="8" s="1"/>
  <c r="C26" i="8" s="1"/>
  <c r="I22" i="8" s="1"/>
  <c r="C6" i="8"/>
  <c r="B6" i="8"/>
  <c r="D4" i="8"/>
  <c r="B55" i="8"/>
  <c r="D3" i="8"/>
  <c r="D5" i="8"/>
  <c r="D36" i="8"/>
  <c r="D21" i="7"/>
  <c r="D37" i="7"/>
  <c r="B88" i="7"/>
  <c r="B72" i="7"/>
  <c r="B55" i="7"/>
  <c r="D36" i="7"/>
  <c r="C38" i="7"/>
  <c r="B38" i="7"/>
  <c r="D35" i="7"/>
  <c r="D20" i="7"/>
  <c r="C22" i="7"/>
  <c r="D19" i="7"/>
  <c r="B22" i="7"/>
  <c r="D5" i="7"/>
  <c r="D4" i="7"/>
  <c r="D3" i="7"/>
  <c r="B6" i="7"/>
  <c r="D6" i="7" s="1"/>
  <c r="C44" i="5"/>
  <c r="I40" i="5" s="1"/>
  <c r="D6" i="5"/>
  <c r="B11" i="5" s="1"/>
  <c r="H7" i="5" s="1"/>
  <c r="C43" i="5"/>
  <c r="I39" i="5" s="1"/>
  <c r="B44" i="5"/>
  <c r="H40" i="5" s="1"/>
  <c r="D22" i="5"/>
  <c r="C28" i="5" s="1"/>
  <c r="G111" i="15" l="1"/>
  <c r="B11" i="12"/>
  <c r="D38" i="8"/>
  <c r="B44" i="8" s="1"/>
  <c r="H40" i="8" s="1"/>
  <c r="B27" i="8"/>
  <c r="H23" i="8" s="1"/>
  <c r="C28" i="10"/>
  <c r="C158" i="10"/>
  <c r="B43" i="10"/>
  <c r="B11" i="10"/>
  <c r="C115" i="11"/>
  <c r="I114" i="11" s="1"/>
  <c r="B10" i="13"/>
  <c r="H6" i="13" s="1"/>
  <c r="C61" i="13"/>
  <c r="C28" i="13"/>
  <c r="C10" i="15"/>
  <c r="I6" i="15" s="1"/>
  <c r="B172" i="15"/>
  <c r="C130" i="15"/>
  <c r="C42" i="16"/>
  <c r="I38" i="16" s="1"/>
  <c r="B171" i="16"/>
  <c r="H170" i="16" s="1"/>
  <c r="G167" i="16" s="1"/>
  <c r="D22" i="18"/>
  <c r="B26" i="18" s="1"/>
  <c r="H22" i="18" s="1"/>
  <c r="B144" i="16"/>
  <c r="G111" i="16"/>
  <c r="J111" i="16" s="1"/>
  <c r="K35" i="19"/>
  <c r="F208" i="4"/>
  <c r="F209" i="4" s="1"/>
  <c r="B28" i="8"/>
  <c r="B42" i="5"/>
  <c r="H38" i="5" s="1"/>
  <c r="C78" i="10"/>
  <c r="C12" i="10"/>
  <c r="B115" i="11"/>
  <c r="H114" i="11" s="1"/>
  <c r="G111" i="11" s="1"/>
  <c r="B12" i="9"/>
  <c r="C42" i="9"/>
  <c r="I38" i="9" s="1"/>
  <c r="B172" i="10"/>
  <c r="B158" i="10"/>
  <c r="B190" i="11"/>
  <c r="G185" i="15"/>
  <c r="B10" i="15"/>
  <c r="H6" i="15" s="1"/>
  <c r="H3" i="15" s="1"/>
  <c r="C129" i="15"/>
  <c r="I128" i="15" s="1"/>
  <c r="C12" i="15"/>
  <c r="B43" i="15"/>
  <c r="H35" i="21"/>
  <c r="K35" i="20"/>
  <c r="H208" i="4"/>
  <c r="H209" i="4" s="1"/>
  <c r="K19" i="20"/>
  <c r="H205" i="4"/>
  <c r="H206" i="4" s="1"/>
  <c r="H202" i="4"/>
  <c r="H203" i="4" s="1"/>
  <c r="J139" i="14"/>
  <c r="S230" i="4"/>
  <c r="S231" i="4" s="1"/>
  <c r="C93" i="16"/>
  <c r="C94" i="16"/>
  <c r="J125" i="16"/>
  <c r="U227" i="4"/>
  <c r="U228" i="4" s="1"/>
  <c r="D6" i="8"/>
  <c r="C10" i="8" s="1"/>
  <c r="I6" i="8" s="1"/>
  <c r="C94" i="14"/>
  <c r="B92" i="14"/>
  <c r="H88" i="14" s="1"/>
  <c r="C92" i="14"/>
  <c r="I88" i="14" s="1"/>
  <c r="H85" i="14" s="1"/>
  <c r="C93" i="14"/>
  <c r="J185" i="15"/>
  <c r="T239" i="4"/>
  <c r="T240" i="4" s="1"/>
  <c r="B61" i="15"/>
  <c r="C61" i="15"/>
  <c r="C60" i="15"/>
  <c r="C59" i="15"/>
  <c r="I55" i="15" s="1"/>
  <c r="J167" i="16"/>
  <c r="U236" i="4"/>
  <c r="U237" i="4" s="1"/>
  <c r="C144" i="11"/>
  <c r="B143" i="11"/>
  <c r="H142" i="11" s="1"/>
  <c r="C143" i="11"/>
  <c r="I142" i="11" s="1"/>
  <c r="G153" i="10"/>
  <c r="J153" i="10" s="1"/>
  <c r="B28" i="15"/>
  <c r="B27" i="15"/>
  <c r="C28" i="15"/>
  <c r="C26" i="15"/>
  <c r="I22" i="15" s="1"/>
  <c r="C27" i="15"/>
  <c r="B26" i="15"/>
  <c r="H22" i="15" s="1"/>
  <c r="C189" i="10"/>
  <c r="I188" i="10" s="1"/>
  <c r="C190" i="10"/>
  <c r="B189" i="10"/>
  <c r="H188" i="10" s="1"/>
  <c r="B190" i="10"/>
  <c r="C60" i="10"/>
  <c r="J111" i="14"/>
  <c r="S224" i="4"/>
  <c r="S225" i="4" s="1"/>
  <c r="B94" i="15"/>
  <c r="C94" i="15"/>
  <c r="C92" i="15"/>
  <c r="I88" i="15" s="1"/>
  <c r="B92" i="15"/>
  <c r="H88" i="15" s="1"/>
  <c r="H85" i="15" s="1"/>
  <c r="J153" i="16"/>
  <c r="U233" i="4"/>
  <c r="U234" i="4" s="1"/>
  <c r="B144" i="11"/>
  <c r="J111" i="15"/>
  <c r="T224" i="4"/>
  <c r="T225" i="4" s="1"/>
  <c r="B190" i="16"/>
  <c r="B189" i="16"/>
  <c r="H188" i="16" s="1"/>
  <c r="J139" i="13"/>
  <c r="R230" i="4"/>
  <c r="R231" i="4" s="1"/>
  <c r="J111" i="11"/>
  <c r="P224" i="4"/>
  <c r="P225" i="4" s="1"/>
  <c r="C27" i="14"/>
  <c r="J139" i="15"/>
  <c r="T230" i="4"/>
  <c r="T231" i="4" s="1"/>
  <c r="J139" i="16"/>
  <c r="U230" i="4"/>
  <c r="U231" i="4" s="1"/>
  <c r="B171" i="15"/>
  <c r="H170" i="15" s="1"/>
  <c r="G167" i="15" s="1"/>
  <c r="B26" i="8"/>
  <c r="H22" i="8" s="1"/>
  <c r="C77" i="9"/>
  <c r="C42" i="10"/>
  <c r="I38" i="10" s="1"/>
  <c r="C190" i="11"/>
  <c r="H85" i="11"/>
  <c r="H3" i="11"/>
  <c r="C59" i="13"/>
  <c r="I55" i="13" s="1"/>
  <c r="B59" i="13"/>
  <c r="H55" i="13" s="1"/>
  <c r="G153" i="13"/>
  <c r="J185" i="13"/>
  <c r="R239" i="4"/>
  <c r="R240" i="4" s="1"/>
  <c r="C93" i="13"/>
  <c r="B93" i="13"/>
  <c r="J153" i="14"/>
  <c r="S233" i="4"/>
  <c r="S234" i="4" s="1"/>
  <c r="B76" i="14"/>
  <c r="H72" i="14" s="1"/>
  <c r="C77" i="15"/>
  <c r="G153" i="15"/>
  <c r="C76" i="16"/>
  <c r="I72" i="16" s="1"/>
  <c r="B172" i="16"/>
  <c r="C172" i="16"/>
  <c r="B144" i="14"/>
  <c r="C43" i="9"/>
  <c r="D22" i="12"/>
  <c r="C27" i="12" s="1"/>
  <c r="C26" i="13"/>
  <c r="I22" i="13" s="1"/>
  <c r="B26" i="13"/>
  <c r="H22" i="13" s="1"/>
  <c r="J111" i="13"/>
  <c r="R224" i="4"/>
  <c r="R225" i="4" s="1"/>
  <c r="B60" i="13"/>
  <c r="C60" i="13"/>
  <c r="C11" i="13"/>
  <c r="C189" i="14"/>
  <c r="I188" i="14" s="1"/>
  <c r="G185" i="14" s="1"/>
  <c r="C190" i="14"/>
  <c r="B189" i="14"/>
  <c r="H188" i="14" s="1"/>
  <c r="B11" i="15"/>
  <c r="G125" i="14"/>
  <c r="C172" i="15"/>
  <c r="C11" i="5"/>
  <c r="I7" i="5" s="1"/>
  <c r="C10" i="5"/>
  <c r="I6" i="5" s="1"/>
  <c r="B27" i="18"/>
  <c r="C10" i="18"/>
  <c r="I6" i="18" s="1"/>
  <c r="C12" i="18"/>
  <c r="B12" i="18"/>
  <c r="B11" i="18"/>
  <c r="H7" i="18" s="1"/>
  <c r="B10" i="18"/>
  <c r="H6" i="18" s="1"/>
  <c r="C28" i="18"/>
  <c r="D38" i="18"/>
  <c r="B43" i="18" s="1"/>
  <c r="H39" i="18" s="1"/>
  <c r="C27" i="18"/>
  <c r="C26" i="18"/>
  <c r="I22" i="18" s="1"/>
  <c r="B28" i="18"/>
  <c r="D22" i="17"/>
  <c r="B26" i="17" s="1"/>
  <c r="H22" i="17" s="1"/>
  <c r="B28" i="17"/>
  <c r="D6" i="17"/>
  <c r="B12" i="17" s="1"/>
  <c r="D38" i="17"/>
  <c r="B44" i="17" s="1"/>
  <c r="B27" i="17"/>
  <c r="H23" i="17" s="1"/>
  <c r="B60" i="16"/>
  <c r="B61" i="16"/>
  <c r="C59" i="16"/>
  <c r="I55" i="16" s="1"/>
  <c r="C44" i="16"/>
  <c r="B59" i="16"/>
  <c r="H55" i="16" s="1"/>
  <c r="H52" i="16" s="1"/>
  <c r="B44" i="16"/>
  <c r="B43" i="16"/>
  <c r="C10" i="16"/>
  <c r="I6" i="16" s="1"/>
  <c r="B93" i="16"/>
  <c r="B94" i="16"/>
  <c r="B27" i="16"/>
  <c r="B28" i="16"/>
  <c r="C77" i="16"/>
  <c r="B42" i="16"/>
  <c r="H38" i="16" s="1"/>
  <c r="C189" i="16"/>
  <c r="I188" i="16" s="1"/>
  <c r="G185" i="16" s="1"/>
  <c r="B26" i="16"/>
  <c r="H22" i="16" s="1"/>
  <c r="H19" i="16" s="1"/>
  <c r="B92" i="16"/>
  <c r="H88" i="16" s="1"/>
  <c r="B77" i="16"/>
  <c r="B78" i="16"/>
  <c r="B11" i="16"/>
  <c r="B12" i="16"/>
  <c r="C60" i="16"/>
  <c r="C11" i="16"/>
  <c r="C92" i="16"/>
  <c r="I88" i="16" s="1"/>
  <c r="C61" i="16"/>
  <c r="C190" i="16"/>
  <c r="B76" i="16"/>
  <c r="H72" i="16" s="1"/>
  <c r="B10" i="16"/>
  <c r="H6" i="16" s="1"/>
  <c r="H3" i="16" s="1"/>
  <c r="H52" i="15"/>
  <c r="C42" i="15"/>
  <c r="I38" i="15" s="1"/>
  <c r="B42" i="15"/>
  <c r="H38" i="15" s="1"/>
  <c r="B77" i="15"/>
  <c r="C93" i="15"/>
  <c r="B93" i="15"/>
  <c r="G125" i="15"/>
  <c r="C43" i="15"/>
  <c r="C11" i="15"/>
  <c r="H19" i="15"/>
  <c r="B60" i="15"/>
  <c r="B130" i="15"/>
  <c r="H69" i="15"/>
  <c r="B60" i="14"/>
  <c r="B61" i="14"/>
  <c r="B42" i="14"/>
  <c r="H38" i="14" s="1"/>
  <c r="C76" i="14"/>
  <c r="I72" i="14" s="1"/>
  <c r="C44" i="14"/>
  <c r="B171" i="14"/>
  <c r="H170" i="14" s="1"/>
  <c r="G167" i="14" s="1"/>
  <c r="B172" i="14"/>
  <c r="C59" i="14"/>
  <c r="I55" i="14" s="1"/>
  <c r="B93" i="14"/>
  <c r="B94" i="14"/>
  <c r="B27" i="14"/>
  <c r="B28" i="14"/>
  <c r="B26" i="14"/>
  <c r="H22" i="14" s="1"/>
  <c r="H19" i="14" s="1"/>
  <c r="B43" i="14"/>
  <c r="B44" i="14"/>
  <c r="C42" i="14"/>
  <c r="I38" i="14" s="1"/>
  <c r="C11" i="14"/>
  <c r="C10" i="14"/>
  <c r="I6" i="14" s="1"/>
  <c r="C78" i="14"/>
  <c r="C60" i="14"/>
  <c r="B77" i="14"/>
  <c r="B78" i="14"/>
  <c r="B11" i="14"/>
  <c r="B12" i="14"/>
  <c r="C172" i="14"/>
  <c r="B10" i="14"/>
  <c r="H6" i="14" s="1"/>
  <c r="C61" i="14"/>
  <c r="B59" i="14"/>
  <c r="H55" i="14" s="1"/>
  <c r="C43" i="13"/>
  <c r="B42" i="13"/>
  <c r="H38" i="13" s="1"/>
  <c r="C42" i="13"/>
  <c r="I38" i="13" s="1"/>
  <c r="H19" i="13"/>
  <c r="B43" i="13"/>
  <c r="B171" i="13"/>
  <c r="H170" i="13" s="1"/>
  <c r="G167" i="13" s="1"/>
  <c r="B76" i="13"/>
  <c r="H72" i="13" s="1"/>
  <c r="C76" i="13"/>
  <c r="I72" i="13" s="1"/>
  <c r="C78" i="13"/>
  <c r="B172" i="13"/>
  <c r="C10" i="13"/>
  <c r="I6" i="13" s="1"/>
  <c r="H3" i="13" s="1"/>
  <c r="C94" i="13"/>
  <c r="B77" i="13"/>
  <c r="B11" i="13"/>
  <c r="C27" i="13"/>
  <c r="C12" i="13"/>
  <c r="C172" i="13"/>
  <c r="C77" i="13"/>
  <c r="H85" i="13"/>
  <c r="G125" i="13"/>
  <c r="B27" i="13"/>
  <c r="B27" i="12"/>
  <c r="B12" i="12"/>
  <c r="C12" i="12"/>
  <c r="C10" i="12"/>
  <c r="I6" i="12" s="1"/>
  <c r="B10" i="12"/>
  <c r="H6" i="12" s="1"/>
  <c r="C11" i="12"/>
  <c r="D38" i="12"/>
  <c r="C44" i="12" s="1"/>
  <c r="G153" i="11"/>
  <c r="B172" i="11"/>
  <c r="B171" i="11"/>
  <c r="H170" i="11" s="1"/>
  <c r="G167" i="11" s="1"/>
  <c r="C129" i="11"/>
  <c r="I128" i="11" s="1"/>
  <c r="G125" i="11" s="1"/>
  <c r="H19" i="11"/>
  <c r="C189" i="11"/>
  <c r="I188" i="11" s="1"/>
  <c r="G185" i="11" s="1"/>
  <c r="H52" i="11"/>
  <c r="C130" i="11"/>
  <c r="B130" i="11"/>
  <c r="C172" i="11"/>
  <c r="H69" i="11"/>
  <c r="H35" i="11"/>
  <c r="C77" i="10"/>
  <c r="C59" i="10"/>
  <c r="I55" i="10" s="1"/>
  <c r="G125" i="10"/>
  <c r="J125" i="10" s="1"/>
  <c r="B60" i="10"/>
  <c r="B93" i="10"/>
  <c r="C94" i="10"/>
  <c r="B76" i="10"/>
  <c r="H72" i="10" s="1"/>
  <c r="B59" i="10"/>
  <c r="H55" i="10" s="1"/>
  <c r="C27" i="10"/>
  <c r="C26" i="10"/>
  <c r="I22" i="10" s="1"/>
  <c r="C44" i="10"/>
  <c r="C93" i="10"/>
  <c r="C11" i="10"/>
  <c r="B42" i="10"/>
  <c r="H38" i="10" s="1"/>
  <c r="C92" i="10"/>
  <c r="I88" i="10" s="1"/>
  <c r="C76" i="10"/>
  <c r="I72" i="10" s="1"/>
  <c r="C61" i="10"/>
  <c r="C10" i="10"/>
  <c r="I6" i="10" s="1"/>
  <c r="B77" i="10"/>
  <c r="C172" i="10"/>
  <c r="B92" i="10"/>
  <c r="H88" i="10" s="1"/>
  <c r="G111" i="10"/>
  <c r="J111" i="10" s="1"/>
  <c r="C43" i="10"/>
  <c r="B26" i="10"/>
  <c r="H22" i="10" s="1"/>
  <c r="B171" i="10"/>
  <c r="H170" i="10" s="1"/>
  <c r="G167" i="10" s="1"/>
  <c r="J167" i="10" s="1"/>
  <c r="B10" i="10"/>
  <c r="H6" i="10" s="1"/>
  <c r="H3" i="10" s="1"/>
  <c r="B171" i="9"/>
  <c r="H170" i="9" s="1"/>
  <c r="B130" i="9"/>
  <c r="C171" i="9"/>
  <c r="I170" i="9" s="1"/>
  <c r="B172" i="9"/>
  <c r="C94" i="9"/>
  <c r="B78" i="9"/>
  <c r="B93" i="9"/>
  <c r="B92" i="9"/>
  <c r="H88" i="9" s="1"/>
  <c r="B94" i="9"/>
  <c r="B28" i="9"/>
  <c r="C76" i="9"/>
  <c r="I72" i="9" s="1"/>
  <c r="B76" i="9"/>
  <c r="H72" i="9" s="1"/>
  <c r="B43" i="9"/>
  <c r="H35" i="9" s="1"/>
  <c r="C44" i="9"/>
  <c r="C28" i="9"/>
  <c r="B116" i="9"/>
  <c r="B115" i="9"/>
  <c r="H114" i="9" s="1"/>
  <c r="C78" i="9"/>
  <c r="C92" i="9"/>
  <c r="I88" i="9" s="1"/>
  <c r="D55" i="9"/>
  <c r="B60" i="9" s="1"/>
  <c r="B129" i="9"/>
  <c r="H128" i="9" s="1"/>
  <c r="G125" i="9" s="1"/>
  <c r="B77" i="9"/>
  <c r="C26" i="9"/>
  <c r="I22" i="9" s="1"/>
  <c r="H19" i="9" s="1"/>
  <c r="C172" i="9"/>
  <c r="B44" i="9"/>
  <c r="C12" i="9"/>
  <c r="C158" i="9"/>
  <c r="C157" i="9"/>
  <c r="I156" i="9" s="1"/>
  <c r="B158" i="9"/>
  <c r="C27" i="9"/>
  <c r="C11" i="9"/>
  <c r="C93" i="9"/>
  <c r="C10" i="9"/>
  <c r="I6" i="9" s="1"/>
  <c r="C130" i="9"/>
  <c r="D138" i="9"/>
  <c r="C143" i="9" s="1"/>
  <c r="I142" i="9" s="1"/>
  <c r="D184" i="9"/>
  <c r="C189" i="9" s="1"/>
  <c r="I188" i="9" s="1"/>
  <c r="C116" i="9"/>
  <c r="C115" i="9"/>
  <c r="I114" i="9" s="1"/>
  <c r="C44" i="8"/>
  <c r="I40" i="8" s="1"/>
  <c r="C43" i="8"/>
  <c r="I39" i="8" s="1"/>
  <c r="B43" i="8"/>
  <c r="H39" i="8" s="1"/>
  <c r="B42" i="8"/>
  <c r="H38" i="8" s="1"/>
  <c r="C27" i="8"/>
  <c r="I23" i="8" s="1"/>
  <c r="H19" i="8" s="1"/>
  <c r="C28" i="8"/>
  <c r="B10" i="8"/>
  <c r="H6" i="8" s="1"/>
  <c r="C12" i="8"/>
  <c r="I8" i="8" s="1"/>
  <c r="B11" i="8"/>
  <c r="H7" i="8" s="1"/>
  <c r="B12" i="8"/>
  <c r="H8" i="8" s="1"/>
  <c r="C11" i="8"/>
  <c r="I7" i="8" s="1"/>
  <c r="C42" i="8"/>
  <c r="I38" i="8" s="1"/>
  <c r="D22" i="7"/>
  <c r="C28" i="7" s="1"/>
  <c r="I24" i="7" s="1"/>
  <c r="C12" i="7"/>
  <c r="I8" i="7" s="1"/>
  <c r="D38" i="7"/>
  <c r="C44" i="7" s="1"/>
  <c r="I40" i="7" s="1"/>
  <c r="B12" i="7"/>
  <c r="H8" i="7" s="1"/>
  <c r="B11" i="7"/>
  <c r="H7" i="7" s="1"/>
  <c r="B10" i="7"/>
  <c r="H6" i="7" s="1"/>
  <c r="C10" i="7"/>
  <c r="I6" i="7" s="1"/>
  <c r="C11" i="7"/>
  <c r="I7" i="7" s="1"/>
  <c r="H35" i="5"/>
  <c r="B12" i="5"/>
  <c r="H8" i="5" s="1"/>
  <c r="B10" i="5"/>
  <c r="H6" i="5" s="1"/>
  <c r="C26" i="5"/>
  <c r="I22" i="5" s="1"/>
  <c r="B27" i="5"/>
  <c r="H23" i="5" s="1"/>
  <c r="B28" i="5"/>
  <c r="C12" i="5"/>
  <c r="I8" i="5" s="1"/>
  <c r="B26" i="5"/>
  <c r="H22" i="5" s="1"/>
  <c r="C27" i="5"/>
  <c r="I23" i="5" s="1"/>
  <c r="H69" i="16" l="1"/>
  <c r="C26" i="17"/>
  <c r="I22" i="17" s="1"/>
  <c r="C28" i="17"/>
  <c r="H3" i="12"/>
  <c r="K3" i="12" s="1"/>
  <c r="H35" i="16"/>
  <c r="C27" i="17"/>
  <c r="I23" i="17" s="1"/>
  <c r="U224" i="4"/>
  <c r="U225" i="4" s="1"/>
  <c r="H35" i="10"/>
  <c r="K35" i="10" s="1"/>
  <c r="H69" i="14"/>
  <c r="H52" i="13"/>
  <c r="K35" i="21"/>
  <c r="I208" i="4"/>
  <c r="I209" i="4" s="1"/>
  <c r="K85" i="14"/>
  <c r="S217" i="4"/>
  <c r="S218" i="4" s="1"/>
  <c r="K69" i="14"/>
  <c r="S214" i="4"/>
  <c r="S215" i="4" s="1"/>
  <c r="J185" i="14"/>
  <c r="S239" i="4"/>
  <c r="S240" i="4" s="1"/>
  <c r="J125" i="11"/>
  <c r="P227" i="4"/>
  <c r="P228" i="4" s="1"/>
  <c r="K19" i="9"/>
  <c r="M205" i="4"/>
  <c r="M206" i="4" s="1"/>
  <c r="J167" i="11"/>
  <c r="P236" i="4"/>
  <c r="P237" i="4" s="1"/>
  <c r="K85" i="13"/>
  <c r="R217" i="4"/>
  <c r="R218" i="4" s="1"/>
  <c r="K52" i="15"/>
  <c r="T211" i="4"/>
  <c r="T212" i="4" s="1"/>
  <c r="K52" i="13"/>
  <c r="R211" i="4"/>
  <c r="R212" i="4" s="1"/>
  <c r="H3" i="9"/>
  <c r="J185" i="11"/>
  <c r="P239" i="4"/>
  <c r="P240" i="4" s="1"/>
  <c r="C26" i="12"/>
  <c r="I22" i="12" s="1"/>
  <c r="B26" i="12"/>
  <c r="H22" i="12" s="1"/>
  <c r="J167" i="13"/>
  <c r="R236" i="4"/>
  <c r="R237" i="4" s="1"/>
  <c r="J125" i="15"/>
  <c r="T227" i="4"/>
  <c r="T228" i="4" s="1"/>
  <c r="K3" i="16"/>
  <c r="U202" i="4"/>
  <c r="U203" i="4" s="1"/>
  <c r="K19" i="16"/>
  <c r="U205" i="4"/>
  <c r="U206" i="4" s="1"/>
  <c r="B10" i="17"/>
  <c r="H6" i="17" s="1"/>
  <c r="C11" i="17"/>
  <c r="I7" i="17" s="1"/>
  <c r="G139" i="11"/>
  <c r="K3" i="10"/>
  <c r="N202" i="4"/>
  <c r="N203" i="4" s="1"/>
  <c r="K52" i="11"/>
  <c r="P211" i="4"/>
  <c r="P212" i="4" s="1"/>
  <c r="O202" i="4"/>
  <c r="O203" i="4" s="1"/>
  <c r="K3" i="13"/>
  <c r="R202" i="4"/>
  <c r="R203" i="4" s="1"/>
  <c r="J167" i="14"/>
  <c r="S236" i="4"/>
  <c r="S237" i="4" s="1"/>
  <c r="K52" i="16"/>
  <c r="U211" i="4"/>
  <c r="U212" i="4" s="1"/>
  <c r="J167" i="15"/>
  <c r="T236" i="4"/>
  <c r="T237" i="4" s="1"/>
  <c r="B189" i="9"/>
  <c r="H188" i="9" s="1"/>
  <c r="J125" i="9"/>
  <c r="M227" i="4"/>
  <c r="M228" i="4" s="1"/>
  <c r="H19" i="10"/>
  <c r="H52" i="10"/>
  <c r="K35" i="11"/>
  <c r="P208" i="4"/>
  <c r="P209" i="4" s="1"/>
  <c r="K19" i="11"/>
  <c r="P205" i="4"/>
  <c r="P206" i="4" s="1"/>
  <c r="J153" i="11"/>
  <c r="P233" i="4"/>
  <c r="P234" i="4" s="1"/>
  <c r="C28" i="12"/>
  <c r="K19" i="14"/>
  <c r="S205" i="4"/>
  <c r="S206" i="4" s="1"/>
  <c r="K69" i="15"/>
  <c r="T214" i="4"/>
  <c r="T215" i="4" s="1"/>
  <c r="K19" i="15"/>
  <c r="T205" i="4"/>
  <c r="T206" i="4" s="1"/>
  <c r="H35" i="15"/>
  <c r="K69" i="16"/>
  <c r="U214" i="4"/>
  <c r="U215" i="4" s="1"/>
  <c r="J185" i="16"/>
  <c r="U239" i="4"/>
  <c r="U240" i="4" s="1"/>
  <c r="B11" i="17"/>
  <c r="H7" i="17" s="1"/>
  <c r="C10" i="17"/>
  <c r="I6" i="17" s="1"/>
  <c r="J153" i="15"/>
  <c r="T233" i="4"/>
  <c r="T234" i="4" s="1"/>
  <c r="K3" i="11"/>
  <c r="P202" i="4"/>
  <c r="P203" i="4" s="1"/>
  <c r="G185" i="10"/>
  <c r="J185" i="10" s="1"/>
  <c r="N208" i="4"/>
  <c r="N209" i="4" s="1"/>
  <c r="B59" i="9"/>
  <c r="H55" i="9" s="1"/>
  <c r="K35" i="9"/>
  <c r="M208" i="4"/>
  <c r="M209" i="4" s="1"/>
  <c r="K69" i="11"/>
  <c r="P214" i="4"/>
  <c r="P215" i="4" s="1"/>
  <c r="B28" i="12"/>
  <c r="J125" i="13"/>
  <c r="R227" i="4"/>
  <c r="R228" i="4" s="1"/>
  <c r="K19" i="13"/>
  <c r="R205" i="4"/>
  <c r="R206" i="4" s="1"/>
  <c r="K85" i="15"/>
  <c r="T217" i="4"/>
  <c r="T218" i="4" s="1"/>
  <c r="K3" i="15"/>
  <c r="T202" i="4"/>
  <c r="T203" i="4" s="1"/>
  <c r="K35" i="16"/>
  <c r="U208" i="4"/>
  <c r="U209" i="4" s="1"/>
  <c r="B42" i="17"/>
  <c r="H38" i="17" s="1"/>
  <c r="C12" i="17"/>
  <c r="J125" i="14"/>
  <c r="S227" i="4"/>
  <c r="S228" i="4" s="1"/>
  <c r="J153" i="13"/>
  <c r="R233" i="4"/>
  <c r="R234" i="4" s="1"/>
  <c r="K85" i="11"/>
  <c r="P217" i="4"/>
  <c r="P218" i="4" s="1"/>
  <c r="B42" i="18"/>
  <c r="H38" i="18" s="1"/>
  <c r="H19" i="18"/>
  <c r="H3" i="18"/>
  <c r="B44" i="18"/>
  <c r="C44" i="18"/>
  <c r="C42" i="18"/>
  <c r="I38" i="18" s="1"/>
  <c r="C43" i="18"/>
  <c r="I39" i="18" s="1"/>
  <c r="H19" i="17"/>
  <c r="B43" i="17"/>
  <c r="C43" i="17"/>
  <c r="C42" i="17"/>
  <c r="I38" i="17" s="1"/>
  <c r="C44" i="17"/>
  <c r="H85" i="16"/>
  <c r="H52" i="14"/>
  <c r="H3" i="14"/>
  <c r="H35" i="14"/>
  <c r="H69" i="13"/>
  <c r="H35" i="13"/>
  <c r="B42" i="12"/>
  <c r="H38" i="12" s="1"/>
  <c r="B43" i="12"/>
  <c r="B44" i="12"/>
  <c r="C42" i="12"/>
  <c r="I38" i="12" s="1"/>
  <c r="C43" i="12"/>
  <c r="H69" i="10"/>
  <c r="K69" i="10" s="1"/>
  <c r="H85" i="10"/>
  <c r="K85" i="10" s="1"/>
  <c r="G167" i="9"/>
  <c r="B61" i="9"/>
  <c r="C59" i="9"/>
  <c r="I55" i="9" s="1"/>
  <c r="H85" i="9"/>
  <c r="H69" i="9"/>
  <c r="G153" i="9"/>
  <c r="C61" i="9"/>
  <c r="C60" i="9"/>
  <c r="C190" i="9"/>
  <c r="G111" i="9"/>
  <c r="B190" i="9"/>
  <c r="B144" i="9"/>
  <c r="B143" i="9"/>
  <c r="H142" i="9" s="1"/>
  <c r="C144" i="9"/>
  <c r="K19" i="8"/>
  <c r="L205" i="4"/>
  <c r="L206" i="4" s="1"/>
  <c r="H35" i="8"/>
  <c r="K35" i="8" s="1"/>
  <c r="H3" i="8"/>
  <c r="C27" i="7"/>
  <c r="I23" i="7" s="1"/>
  <c r="B26" i="7"/>
  <c r="H22" i="7" s="1"/>
  <c r="B28" i="7"/>
  <c r="H24" i="7" s="1"/>
  <c r="C26" i="7"/>
  <c r="I22" i="7" s="1"/>
  <c r="B27" i="7"/>
  <c r="H23" i="7" s="1"/>
  <c r="B44" i="7"/>
  <c r="H40" i="7" s="1"/>
  <c r="B43" i="7"/>
  <c r="H39" i="7" s="1"/>
  <c r="C43" i="7"/>
  <c r="I39" i="7" s="1"/>
  <c r="C42" i="7"/>
  <c r="I38" i="7" s="1"/>
  <c r="B42" i="7"/>
  <c r="H38" i="7" s="1"/>
  <c r="H3" i="7"/>
  <c r="H3" i="5"/>
  <c r="J202" i="4" s="1"/>
  <c r="K35" i="5"/>
  <c r="J208" i="4"/>
  <c r="J209" i="4" s="1"/>
  <c r="H19" i="5"/>
  <c r="H19" i="12" l="1"/>
  <c r="H3" i="17"/>
  <c r="H52" i="9"/>
  <c r="K52" i="9" s="1"/>
  <c r="K3" i="17"/>
  <c r="V202" i="4"/>
  <c r="V203" i="4" s="1"/>
  <c r="M211" i="4"/>
  <c r="M212" i="4" s="1"/>
  <c r="K69" i="13"/>
  <c r="R214" i="4"/>
  <c r="R215" i="4" s="1"/>
  <c r="K35" i="14"/>
  <c r="S208" i="4"/>
  <c r="S209" i="4" s="1"/>
  <c r="K35" i="15"/>
  <c r="T208" i="4"/>
  <c r="T209" i="4" s="1"/>
  <c r="K3" i="9"/>
  <c r="M202" i="4"/>
  <c r="M203" i="4" s="1"/>
  <c r="K85" i="9"/>
  <c r="M217" i="4"/>
  <c r="M218" i="4" s="1"/>
  <c r="K85" i="16"/>
  <c r="U217" i="4"/>
  <c r="U218" i="4" s="1"/>
  <c r="K19" i="10"/>
  <c r="N205" i="4"/>
  <c r="N206" i="4" s="1"/>
  <c r="J111" i="9"/>
  <c r="M224" i="4"/>
  <c r="M225" i="4" s="1"/>
  <c r="J153" i="9"/>
  <c r="M233" i="4"/>
  <c r="M234" i="4" s="1"/>
  <c r="K3" i="14"/>
  <c r="S202" i="4"/>
  <c r="S203" i="4" s="1"/>
  <c r="K19" i="17"/>
  <c r="V205" i="4"/>
  <c r="V206" i="4" s="1"/>
  <c r="K3" i="18"/>
  <c r="W202" i="4"/>
  <c r="W203" i="4" s="1"/>
  <c r="J139" i="11"/>
  <c r="P230" i="4"/>
  <c r="P231" i="4" s="1"/>
  <c r="K19" i="12"/>
  <c r="O205" i="4"/>
  <c r="O206" i="4" s="1"/>
  <c r="K3" i="8"/>
  <c r="L202" i="4"/>
  <c r="L203" i="4" s="1"/>
  <c r="K69" i="9"/>
  <c r="M214" i="4"/>
  <c r="M215" i="4" s="1"/>
  <c r="J167" i="9"/>
  <c r="M236" i="4"/>
  <c r="M237" i="4" s="1"/>
  <c r="K35" i="13"/>
  <c r="R208" i="4"/>
  <c r="R209" i="4" s="1"/>
  <c r="K52" i="14"/>
  <c r="S211" i="4"/>
  <c r="S212" i="4" s="1"/>
  <c r="K19" i="18"/>
  <c r="W205" i="4"/>
  <c r="W206" i="4" s="1"/>
  <c r="K52" i="10"/>
  <c r="N211" i="4"/>
  <c r="N212" i="4" s="1"/>
  <c r="H35" i="18"/>
  <c r="H35" i="17"/>
  <c r="H35" i="12"/>
  <c r="G185" i="9"/>
  <c r="G139" i="9"/>
  <c r="L208" i="4"/>
  <c r="L209" i="4" s="1"/>
  <c r="H19" i="7"/>
  <c r="K19" i="7" s="1"/>
  <c r="K3" i="7"/>
  <c r="K202" i="4"/>
  <c r="K203" i="4" s="1"/>
  <c r="H35" i="7"/>
  <c r="K3" i="5"/>
  <c r="J203" i="4"/>
  <c r="K19" i="5"/>
  <c r="J205" i="4"/>
  <c r="J206" i="4" s="1"/>
  <c r="K205" i="4" l="1"/>
  <c r="K206" i="4" s="1"/>
  <c r="J139" i="9"/>
  <c r="M230" i="4"/>
  <c r="M231" i="4" s="1"/>
  <c r="J185" i="9"/>
  <c r="M239" i="4"/>
  <c r="M240" i="4" s="1"/>
  <c r="K35" i="18"/>
  <c r="W208" i="4"/>
  <c r="W209" i="4" s="1"/>
  <c r="K35" i="12"/>
  <c r="O208" i="4"/>
  <c r="O209" i="4" s="1"/>
  <c r="K35" i="17"/>
  <c r="V208" i="4"/>
  <c r="V209" i="4" s="1"/>
  <c r="K35" i="7"/>
  <c r="K208" i="4"/>
  <c r="K209" i="4" s="1"/>
  <c r="B88" i="3"/>
  <c r="B72" i="3"/>
  <c r="B55" i="3"/>
  <c r="D35" i="3"/>
  <c r="C38" i="3"/>
  <c r="B38" i="3"/>
  <c r="D37" i="3"/>
  <c r="D36" i="3"/>
  <c r="C22" i="3"/>
  <c r="B22" i="3"/>
  <c r="D21" i="3"/>
  <c r="D20" i="3"/>
  <c r="D19" i="3"/>
  <c r="C6" i="3"/>
  <c r="B6" i="3"/>
  <c r="D5" i="3"/>
  <c r="D4" i="3"/>
  <c r="D3" i="3"/>
  <c r="P119" i="4"/>
  <c r="P118" i="4"/>
  <c r="P117" i="4"/>
  <c r="P113" i="4"/>
  <c r="P112" i="4"/>
  <c r="P111" i="4"/>
  <c r="P107" i="4"/>
  <c r="P106" i="4"/>
  <c r="P105" i="4"/>
  <c r="O119" i="4"/>
  <c r="O118" i="4"/>
  <c r="O113" i="4"/>
  <c r="O112" i="4"/>
  <c r="O111" i="4"/>
  <c r="O107" i="4"/>
  <c r="O106" i="4"/>
  <c r="O105" i="4"/>
  <c r="P96" i="4"/>
  <c r="P125" i="4" s="1"/>
  <c r="P95" i="4"/>
  <c r="P124" i="4" s="1"/>
  <c r="P94" i="4"/>
  <c r="P123" i="4" s="1"/>
  <c r="P92" i="4"/>
  <c r="P121" i="4" s="1"/>
  <c r="P141" i="4" s="1"/>
  <c r="P159" i="4" s="1"/>
  <c r="P91" i="4"/>
  <c r="P120" i="4" s="1"/>
  <c r="P139" i="4" s="1"/>
  <c r="P157" i="4" s="1"/>
  <c r="P175" i="4" s="1"/>
  <c r="P191" i="4" s="1"/>
  <c r="P192" i="4" s="1"/>
  <c r="P86" i="4"/>
  <c r="P115" i="4" s="1"/>
  <c r="P137" i="4" s="1"/>
  <c r="P155" i="4" s="1"/>
  <c r="P85" i="4"/>
  <c r="P114" i="4" s="1"/>
  <c r="P135" i="4" s="1"/>
  <c r="P153" i="4" s="1"/>
  <c r="P171" i="4" s="1"/>
  <c r="P188" i="4" s="1"/>
  <c r="P189" i="4" s="1"/>
  <c r="P80" i="4"/>
  <c r="P109" i="4" s="1"/>
  <c r="P133" i="4" s="1"/>
  <c r="P151" i="4" s="1"/>
  <c r="P79" i="4"/>
  <c r="P108" i="4" s="1"/>
  <c r="O96" i="4"/>
  <c r="O95" i="4"/>
  <c r="O94" i="4"/>
  <c r="O92" i="4"/>
  <c r="O91" i="4"/>
  <c r="O86" i="4"/>
  <c r="O85" i="4"/>
  <c r="O80" i="4"/>
  <c r="O79" i="4"/>
  <c r="P132" i="4" l="1"/>
  <c r="P150" i="4" s="1"/>
  <c r="O109" i="4"/>
  <c r="O133" i="4" s="1"/>
  <c r="O151" i="4" s="1"/>
  <c r="B151" i="12"/>
  <c r="B123" i="12"/>
  <c r="B109" i="12"/>
  <c r="O114" i="4"/>
  <c r="O135" i="4" s="1"/>
  <c r="O153" i="4" s="1"/>
  <c r="O171" i="4" s="1"/>
  <c r="O188" i="4" s="1"/>
  <c r="O189" i="4" s="1"/>
  <c r="B164" i="12"/>
  <c r="B136" i="12"/>
  <c r="C108" i="12"/>
  <c r="O121" i="4"/>
  <c r="O141" i="4" s="1"/>
  <c r="O159" i="4" s="1"/>
  <c r="B183" i="12"/>
  <c r="C123" i="12"/>
  <c r="C137" i="12"/>
  <c r="C69" i="12"/>
  <c r="C85" i="12"/>
  <c r="C52" i="12"/>
  <c r="O123" i="4"/>
  <c r="O115" i="4"/>
  <c r="O137" i="4" s="1"/>
  <c r="O155" i="4" s="1"/>
  <c r="B165" i="12"/>
  <c r="B137" i="12"/>
  <c r="D137" i="12" s="1"/>
  <c r="C109" i="12"/>
  <c r="O124" i="4"/>
  <c r="C70" i="12"/>
  <c r="D70" i="12" s="1"/>
  <c r="C86" i="12"/>
  <c r="D86" i="12" s="1"/>
  <c r="C53" i="12"/>
  <c r="D53" i="12" s="1"/>
  <c r="O97" i="4"/>
  <c r="B150" i="12"/>
  <c r="B122" i="12"/>
  <c r="D122" i="12" s="1"/>
  <c r="B108" i="12"/>
  <c r="B182" i="12"/>
  <c r="C136" i="12"/>
  <c r="C138" i="12" s="1"/>
  <c r="O120" i="4"/>
  <c r="O139" i="4" s="1"/>
  <c r="C122" i="12"/>
  <c r="O125" i="4"/>
  <c r="C87" i="12"/>
  <c r="D87" i="12" s="1"/>
  <c r="C54" i="12"/>
  <c r="D54" i="12" s="1"/>
  <c r="C71" i="12"/>
  <c r="D71" i="12" s="1"/>
  <c r="D38" i="3"/>
  <c r="C43" i="3" s="1"/>
  <c r="I39" i="3" s="1"/>
  <c r="O98" i="4"/>
  <c r="P97" i="4"/>
  <c r="P126" i="4" s="1"/>
  <c r="P98" i="4"/>
  <c r="P127" i="4" s="1"/>
  <c r="P145" i="4" s="1"/>
  <c r="P163" i="4" s="1"/>
  <c r="O108" i="4"/>
  <c r="D22" i="3"/>
  <c r="B26" i="3" s="1"/>
  <c r="H22" i="3" s="1"/>
  <c r="D6" i="3"/>
  <c r="C12" i="3" s="1"/>
  <c r="I8" i="3" s="1"/>
  <c r="P136" i="4"/>
  <c r="P154" i="4" s="1"/>
  <c r="P140" i="4"/>
  <c r="P158" i="4" s="1"/>
  <c r="P131" i="4"/>
  <c r="P149" i="4" s="1"/>
  <c r="P167" i="4" s="1"/>
  <c r="P185" i="4" s="1"/>
  <c r="P186" i="4" s="1"/>
  <c r="O136" i="4"/>
  <c r="O154" i="4" s="1"/>
  <c r="G41" i="2"/>
  <c r="F41" i="2"/>
  <c r="E41" i="2"/>
  <c r="C25" i="2"/>
  <c r="B9" i="2" s="1"/>
  <c r="C18" i="2" s="1"/>
  <c r="C30" i="2" s="1"/>
  <c r="O140" i="4" l="1"/>
  <c r="O158" i="4" s="1"/>
  <c r="C124" i="12"/>
  <c r="D52" i="12"/>
  <c r="C55" i="12"/>
  <c r="B138" i="12"/>
  <c r="D136" i="12"/>
  <c r="B124" i="12"/>
  <c r="D123" i="12"/>
  <c r="O127" i="4"/>
  <c r="O145" i="4" s="1"/>
  <c r="O163" i="4" s="1"/>
  <c r="C165" i="12"/>
  <c r="C151" i="12"/>
  <c r="D151" i="12" s="1"/>
  <c r="C183" i="12"/>
  <c r="C184" i="12" s="1"/>
  <c r="B152" i="12"/>
  <c r="D165" i="12"/>
  <c r="D85" i="12"/>
  <c r="C88" i="12"/>
  <c r="B166" i="12"/>
  <c r="D182" i="12"/>
  <c r="B184" i="12"/>
  <c r="C164" i="12"/>
  <c r="C166" i="12" s="1"/>
  <c r="C150" i="12"/>
  <c r="C152" i="12" s="1"/>
  <c r="O126" i="4"/>
  <c r="O143" i="4" s="1"/>
  <c r="C72" i="12"/>
  <c r="D69" i="12"/>
  <c r="D108" i="12"/>
  <c r="B110" i="12"/>
  <c r="C110" i="12"/>
  <c r="D109" i="12"/>
  <c r="C42" i="3"/>
  <c r="I38" i="3" s="1"/>
  <c r="B44" i="3"/>
  <c r="H40" i="3" s="1"/>
  <c r="O157" i="4"/>
  <c r="O175" i="4" s="1"/>
  <c r="O191" i="4" s="1"/>
  <c r="O192" i="4" s="1"/>
  <c r="C11" i="3"/>
  <c r="I7" i="3" s="1"/>
  <c r="B10" i="3"/>
  <c r="H6" i="3" s="1"/>
  <c r="B12" i="3"/>
  <c r="H8" i="3" s="1"/>
  <c r="B11" i="3"/>
  <c r="H7" i="3" s="1"/>
  <c r="C10" i="3"/>
  <c r="I6" i="3" s="1"/>
  <c r="O131" i="4"/>
  <c r="O149" i="4" s="1"/>
  <c r="O167" i="4" s="1"/>
  <c r="O185" i="4" s="1"/>
  <c r="O186" i="4" s="1"/>
  <c r="O132" i="4"/>
  <c r="O150" i="4" s="1"/>
  <c r="P143" i="4"/>
  <c r="P161" i="4" s="1"/>
  <c r="P179" i="4" s="1"/>
  <c r="P194" i="4" s="1"/>
  <c r="P195" i="4" s="1"/>
  <c r="P144" i="4"/>
  <c r="P162" i="4" s="1"/>
  <c r="O144" i="4"/>
  <c r="O162" i="4" s="1"/>
  <c r="B43" i="3"/>
  <c r="H39" i="3" s="1"/>
  <c r="B42" i="3"/>
  <c r="H38" i="3" s="1"/>
  <c r="C44" i="3"/>
  <c r="I40" i="3" s="1"/>
  <c r="C26" i="3"/>
  <c r="I22" i="3" s="1"/>
  <c r="B28" i="3"/>
  <c r="H24" i="3" s="1"/>
  <c r="B27" i="3"/>
  <c r="H23" i="3" s="1"/>
  <c r="C28" i="3"/>
  <c r="I24" i="3" s="1"/>
  <c r="C27" i="3"/>
  <c r="I23" i="3" s="1"/>
  <c r="B12" i="2"/>
  <c r="C22" i="2" s="1"/>
  <c r="C34" i="2" s="1"/>
  <c r="G42" i="2" s="1"/>
  <c r="E42" i="2"/>
  <c r="W111" i="4"/>
  <c r="W119" i="4"/>
  <c r="W118" i="4"/>
  <c r="W117" i="4"/>
  <c r="W113" i="4"/>
  <c r="W112" i="4"/>
  <c r="W107" i="4"/>
  <c r="W106" i="4"/>
  <c r="W105" i="4"/>
  <c r="V111" i="4"/>
  <c r="V105" i="4"/>
  <c r="V119" i="4"/>
  <c r="V118" i="4"/>
  <c r="V117" i="4"/>
  <c r="V113" i="4"/>
  <c r="V112" i="4"/>
  <c r="V107" i="4"/>
  <c r="V106" i="4"/>
  <c r="U119" i="4"/>
  <c r="U118" i="4"/>
  <c r="U117" i="4"/>
  <c r="U113" i="4"/>
  <c r="U112" i="4"/>
  <c r="U111" i="4"/>
  <c r="U107" i="4"/>
  <c r="U106" i="4"/>
  <c r="U105" i="4"/>
  <c r="T119" i="4"/>
  <c r="T118" i="4"/>
  <c r="T117" i="4"/>
  <c r="T113" i="4"/>
  <c r="T112" i="4"/>
  <c r="T111" i="4"/>
  <c r="T107" i="4"/>
  <c r="T106" i="4"/>
  <c r="T105" i="4"/>
  <c r="S119" i="4"/>
  <c r="S118" i="4"/>
  <c r="S117" i="4"/>
  <c r="S113" i="4"/>
  <c r="S112" i="4"/>
  <c r="S111" i="4"/>
  <c r="S107" i="4"/>
  <c r="S106" i="4"/>
  <c r="S105" i="4"/>
  <c r="R119" i="4"/>
  <c r="R118" i="4"/>
  <c r="R117" i="4"/>
  <c r="R113" i="4"/>
  <c r="R112" i="4"/>
  <c r="R111" i="4"/>
  <c r="R107" i="4"/>
  <c r="R106" i="4"/>
  <c r="R105" i="4"/>
  <c r="N119" i="4"/>
  <c r="N118" i="4"/>
  <c r="N117" i="4"/>
  <c r="N113" i="4"/>
  <c r="N112" i="4"/>
  <c r="N111" i="4"/>
  <c r="N107" i="4"/>
  <c r="N106" i="4"/>
  <c r="N105" i="4"/>
  <c r="M119" i="4"/>
  <c r="M118" i="4"/>
  <c r="M117" i="4"/>
  <c r="M113" i="4"/>
  <c r="M112" i="4"/>
  <c r="M111" i="4"/>
  <c r="M107" i="4"/>
  <c r="M106" i="4"/>
  <c r="M105" i="4"/>
  <c r="J119" i="4"/>
  <c r="J118" i="4"/>
  <c r="J117" i="4"/>
  <c r="L119" i="4"/>
  <c r="L118" i="4"/>
  <c r="L111" i="4"/>
  <c r="L113" i="4"/>
  <c r="L112" i="4"/>
  <c r="L105" i="4"/>
  <c r="L107" i="4"/>
  <c r="L106" i="4"/>
  <c r="K119" i="4"/>
  <c r="K118" i="4"/>
  <c r="K117" i="4"/>
  <c r="K113" i="4"/>
  <c r="K112" i="4"/>
  <c r="K111" i="4"/>
  <c r="K107" i="4"/>
  <c r="K106" i="4"/>
  <c r="K105" i="4"/>
  <c r="J113" i="4"/>
  <c r="J112" i="4"/>
  <c r="J111" i="4"/>
  <c r="J105" i="4"/>
  <c r="J107" i="4"/>
  <c r="J106" i="4"/>
  <c r="E118" i="4"/>
  <c r="E119" i="4"/>
  <c r="E117" i="4"/>
  <c r="E111" i="4"/>
  <c r="E113" i="4"/>
  <c r="E112" i="4"/>
  <c r="E107" i="4"/>
  <c r="E106" i="4"/>
  <c r="O161" i="4" l="1"/>
  <c r="O179" i="4" s="1"/>
  <c r="O194" i="4" s="1"/>
  <c r="O195" i="4" s="1"/>
  <c r="D88" i="12"/>
  <c r="C93" i="12"/>
  <c r="C94" i="12"/>
  <c r="D150" i="12"/>
  <c r="C157" i="12" s="1"/>
  <c r="I156" i="12" s="1"/>
  <c r="D55" i="12"/>
  <c r="C59" i="12" s="1"/>
  <c r="I55" i="12" s="1"/>
  <c r="D110" i="12"/>
  <c r="C116" i="12" s="1"/>
  <c r="D166" i="12"/>
  <c r="B172" i="12" s="1"/>
  <c r="B92" i="12"/>
  <c r="H88" i="12" s="1"/>
  <c r="D152" i="12"/>
  <c r="C158" i="12" s="1"/>
  <c r="B157" i="12"/>
  <c r="H156" i="12" s="1"/>
  <c r="B158" i="12"/>
  <c r="D124" i="12"/>
  <c r="D164" i="12"/>
  <c r="C115" i="12"/>
  <c r="I114" i="12" s="1"/>
  <c r="D72" i="12"/>
  <c r="C76" i="12" s="1"/>
  <c r="I72" i="12" s="1"/>
  <c r="C77" i="12"/>
  <c r="D184" i="12"/>
  <c r="B189" i="12" s="1"/>
  <c r="H188" i="12" s="1"/>
  <c r="G185" i="12" s="1"/>
  <c r="D183" i="12"/>
  <c r="D138" i="12"/>
  <c r="B144" i="12" s="1"/>
  <c r="H19" i="3"/>
  <c r="K19" i="3" s="1"/>
  <c r="H3" i="3"/>
  <c r="E202" i="4" s="1"/>
  <c r="E203" i="4" s="1"/>
  <c r="H35" i="3"/>
  <c r="C20" i="2"/>
  <c r="C32" i="2" s="1"/>
  <c r="F42" i="2" s="1"/>
  <c r="B49" i="2" s="1"/>
  <c r="E49" i="2" s="1"/>
  <c r="C171" i="12" l="1"/>
  <c r="I170" i="12" s="1"/>
  <c r="C172" i="12"/>
  <c r="K3" i="3"/>
  <c r="J185" i="12"/>
  <c r="O239" i="4"/>
  <c r="O240" i="4" s="1"/>
  <c r="B129" i="12"/>
  <c r="H128" i="12" s="1"/>
  <c r="C130" i="12"/>
  <c r="C129" i="12"/>
  <c r="I128" i="12" s="1"/>
  <c r="B115" i="12"/>
  <c r="H114" i="12" s="1"/>
  <c r="G111" i="12" s="1"/>
  <c r="B143" i="12"/>
  <c r="H142" i="12" s="1"/>
  <c r="C61" i="12"/>
  <c r="C190" i="12"/>
  <c r="B190" i="12"/>
  <c r="B76" i="12"/>
  <c r="H72" i="12" s="1"/>
  <c r="H69" i="12" s="1"/>
  <c r="B77" i="12"/>
  <c r="B78" i="12"/>
  <c r="B116" i="12"/>
  <c r="B94" i="12"/>
  <c r="B93" i="12"/>
  <c r="G153" i="12"/>
  <c r="B59" i="12"/>
  <c r="H55" i="12" s="1"/>
  <c r="H52" i="12" s="1"/>
  <c r="B61" i="12"/>
  <c r="B60" i="12"/>
  <c r="C144" i="12"/>
  <c r="C143" i="12"/>
  <c r="I142" i="12" s="1"/>
  <c r="B171" i="12"/>
  <c r="H170" i="12" s="1"/>
  <c r="G167" i="12" s="1"/>
  <c r="C78" i="12"/>
  <c r="B130" i="12"/>
  <c r="C60" i="12"/>
  <c r="C189" i="12"/>
  <c r="C92" i="12"/>
  <c r="I88" i="12" s="1"/>
  <c r="H85" i="12" s="1"/>
  <c r="E205" i="4"/>
  <c r="E206" i="4" s="1"/>
  <c r="K35" i="3"/>
  <c r="E208" i="4"/>
  <c r="E209" i="4" s="1"/>
  <c r="E85" i="4"/>
  <c r="G125" i="12" l="1"/>
  <c r="J167" i="12"/>
  <c r="O236" i="4"/>
  <c r="O237" i="4" s="1"/>
  <c r="K85" i="12"/>
  <c r="O217" i="4"/>
  <c r="O218" i="4" s="1"/>
  <c r="K52" i="12"/>
  <c r="O211" i="4"/>
  <c r="O212" i="4" s="1"/>
  <c r="G139" i="12"/>
  <c r="E114" i="4"/>
  <c r="B130" i="3"/>
  <c r="C102" i="3"/>
  <c r="B158" i="3"/>
  <c r="J153" i="12"/>
  <c r="O233" i="4"/>
  <c r="O234" i="4" s="1"/>
  <c r="J125" i="12"/>
  <c r="O227" i="4"/>
  <c r="O228" i="4" s="1"/>
  <c r="J111" i="12"/>
  <c r="O224" i="4"/>
  <c r="O225" i="4" s="1"/>
  <c r="K69" i="12"/>
  <c r="O214" i="4"/>
  <c r="O215" i="4" s="1"/>
  <c r="E135" i="4"/>
  <c r="E153" i="4" s="1"/>
  <c r="E171" i="4" s="1"/>
  <c r="J139" i="12" l="1"/>
  <c r="O230" i="4"/>
  <c r="O231" i="4" s="1"/>
  <c r="F94" i="4"/>
  <c r="G94" i="4"/>
  <c r="G123" i="4" s="1"/>
  <c r="H94" i="4"/>
  <c r="I94" i="4"/>
  <c r="J94" i="4"/>
  <c r="K94" i="4"/>
  <c r="L94" i="4"/>
  <c r="M94" i="4"/>
  <c r="N94" i="4"/>
  <c r="Q94" i="4"/>
  <c r="R94" i="4"/>
  <c r="S94" i="4"/>
  <c r="T94" i="4"/>
  <c r="U94" i="4"/>
  <c r="V94" i="4"/>
  <c r="W94" i="4"/>
  <c r="X94" i="4"/>
  <c r="Z94" i="4"/>
  <c r="F95" i="4"/>
  <c r="G95" i="4"/>
  <c r="G124" i="4" s="1"/>
  <c r="H95" i="4"/>
  <c r="I95" i="4"/>
  <c r="J95" i="4"/>
  <c r="K95" i="4"/>
  <c r="L95" i="4"/>
  <c r="M95" i="4"/>
  <c r="M124" i="4" s="1"/>
  <c r="N95" i="4"/>
  <c r="N124" i="4" s="1"/>
  <c r="Q95" i="4"/>
  <c r="R95" i="4"/>
  <c r="R124" i="4" s="1"/>
  <c r="S95" i="4"/>
  <c r="S124" i="4" s="1"/>
  <c r="T95" i="4"/>
  <c r="T124" i="4" s="1"/>
  <c r="U95" i="4"/>
  <c r="U124" i="4" s="1"/>
  <c r="V95" i="4"/>
  <c r="W95" i="4"/>
  <c r="X95" i="4"/>
  <c r="Z95" i="4"/>
  <c r="F96" i="4"/>
  <c r="G96" i="4"/>
  <c r="G125" i="4" s="1"/>
  <c r="H96" i="4"/>
  <c r="I96" i="4"/>
  <c r="J96" i="4"/>
  <c r="K96" i="4"/>
  <c r="L96" i="4"/>
  <c r="M96" i="4"/>
  <c r="M125" i="4" s="1"/>
  <c r="N96" i="4"/>
  <c r="N125" i="4" s="1"/>
  <c r="Q96" i="4"/>
  <c r="R96" i="4"/>
  <c r="R125" i="4" s="1"/>
  <c r="S96" i="4"/>
  <c r="S125" i="4" s="1"/>
  <c r="T96" i="4"/>
  <c r="T125" i="4" s="1"/>
  <c r="U96" i="4"/>
  <c r="U125" i="4" s="1"/>
  <c r="V96" i="4"/>
  <c r="W96" i="4"/>
  <c r="X96" i="4"/>
  <c r="Z96" i="4"/>
  <c r="E96" i="4"/>
  <c r="E95" i="4"/>
  <c r="E94" i="4"/>
  <c r="F91" i="4"/>
  <c r="G91" i="4"/>
  <c r="G120" i="4" s="1"/>
  <c r="H91" i="4"/>
  <c r="I91" i="4"/>
  <c r="J91" i="4"/>
  <c r="K91" i="4"/>
  <c r="L91" i="4"/>
  <c r="M91" i="4"/>
  <c r="M120" i="4" s="1"/>
  <c r="N91" i="4"/>
  <c r="N120" i="4" s="1"/>
  <c r="Q91" i="4"/>
  <c r="R91" i="4"/>
  <c r="R120" i="4" s="1"/>
  <c r="S91" i="4"/>
  <c r="S120" i="4" s="1"/>
  <c r="T91" i="4"/>
  <c r="T120" i="4" s="1"/>
  <c r="U91" i="4"/>
  <c r="U120" i="4" s="1"/>
  <c r="V91" i="4"/>
  <c r="W91" i="4"/>
  <c r="X91" i="4"/>
  <c r="Z91" i="4"/>
  <c r="F92" i="4"/>
  <c r="G92" i="4"/>
  <c r="G121" i="4" s="1"/>
  <c r="G141" i="4" s="1"/>
  <c r="G159" i="4" s="1"/>
  <c r="G177" i="4" s="1"/>
  <c r="H92" i="4"/>
  <c r="I92" i="4"/>
  <c r="J92" i="4"/>
  <c r="K92" i="4"/>
  <c r="L92" i="4"/>
  <c r="M92" i="4"/>
  <c r="M121" i="4" s="1"/>
  <c r="M141" i="4" s="1"/>
  <c r="M159" i="4" s="1"/>
  <c r="N92" i="4"/>
  <c r="N121" i="4" s="1"/>
  <c r="N141" i="4" s="1"/>
  <c r="N159" i="4" s="1"/>
  <c r="Q92" i="4"/>
  <c r="R92" i="4"/>
  <c r="R121" i="4" s="1"/>
  <c r="R141" i="4" s="1"/>
  <c r="R159" i="4" s="1"/>
  <c r="S92" i="4"/>
  <c r="S121" i="4" s="1"/>
  <c r="S141" i="4" s="1"/>
  <c r="S159" i="4" s="1"/>
  <c r="T92" i="4"/>
  <c r="T121" i="4" s="1"/>
  <c r="T141" i="4" s="1"/>
  <c r="T159" i="4" s="1"/>
  <c r="U92" i="4"/>
  <c r="U121" i="4" s="1"/>
  <c r="U141" i="4" s="1"/>
  <c r="U159" i="4" s="1"/>
  <c r="V92" i="4"/>
  <c r="W92" i="4"/>
  <c r="X92" i="4"/>
  <c r="Z92" i="4"/>
  <c r="F85" i="4"/>
  <c r="G85" i="4"/>
  <c r="G114" i="4" s="1"/>
  <c r="I85" i="4"/>
  <c r="J85" i="4"/>
  <c r="K85" i="4"/>
  <c r="L85" i="4"/>
  <c r="M85" i="4"/>
  <c r="M114" i="4" s="1"/>
  <c r="N85" i="4"/>
  <c r="N114" i="4" s="1"/>
  <c r="Q85" i="4"/>
  <c r="R85" i="4"/>
  <c r="R114" i="4" s="1"/>
  <c r="S85" i="4"/>
  <c r="S114" i="4" s="1"/>
  <c r="T85" i="4"/>
  <c r="T114" i="4" s="1"/>
  <c r="U85" i="4"/>
  <c r="U114" i="4" s="1"/>
  <c r="V85" i="4"/>
  <c r="W85" i="4"/>
  <c r="X85" i="4"/>
  <c r="Z85" i="4"/>
  <c r="F86" i="4"/>
  <c r="G86" i="4"/>
  <c r="G115" i="4" s="1"/>
  <c r="G137" i="4" s="1"/>
  <c r="G155" i="4" s="1"/>
  <c r="G173" i="4" s="1"/>
  <c r="H86" i="4"/>
  <c r="I86" i="4"/>
  <c r="J86" i="4"/>
  <c r="K86" i="4"/>
  <c r="L86" i="4"/>
  <c r="M86" i="4"/>
  <c r="M115" i="4" s="1"/>
  <c r="M137" i="4" s="1"/>
  <c r="M155" i="4" s="1"/>
  <c r="N86" i="4"/>
  <c r="N115" i="4" s="1"/>
  <c r="N137" i="4" s="1"/>
  <c r="N155" i="4" s="1"/>
  <c r="Q86" i="4"/>
  <c r="R86" i="4"/>
  <c r="R115" i="4" s="1"/>
  <c r="R137" i="4" s="1"/>
  <c r="R155" i="4" s="1"/>
  <c r="S86" i="4"/>
  <c r="S115" i="4" s="1"/>
  <c r="S137" i="4" s="1"/>
  <c r="S155" i="4" s="1"/>
  <c r="T86" i="4"/>
  <c r="T115" i="4" s="1"/>
  <c r="T137" i="4" s="1"/>
  <c r="T155" i="4" s="1"/>
  <c r="U86" i="4"/>
  <c r="U115" i="4" s="1"/>
  <c r="U137" i="4" s="1"/>
  <c r="U155" i="4" s="1"/>
  <c r="V86" i="4"/>
  <c r="W86" i="4"/>
  <c r="X86" i="4"/>
  <c r="Z86" i="4"/>
  <c r="Z79" i="4"/>
  <c r="Z80" i="4"/>
  <c r="H79" i="4"/>
  <c r="I79" i="4"/>
  <c r="J79" i="4"/>
  <c r="K79" i="4"/>
  <c r="L79" i="4"/>
  <c r="M79" i="4"/>
  <c r="M108" i="4" s="1"/>
  <c r="N79" i="4"/>
  <c r="N108" i="4" s="1"/>
  <c r="Q79" i="4"/>
  <c r="R79" i="4"/>
  <c r="R108" i="4" s="1"/>
  <c r="S79" i="4"/>
  <c r="S108" i="4" s="1"/>
  <c r="T79" i="4"/>
  <c r="T108" i="4" s="1"/>
  <c r="U79" i="4"/>
  <c r="U108" i="4" s="1"/>
  <c r="V79" i="4"/>
  <c r="W79" i="4"/>
  <c r="X79" i="4"/>
  <c r="H80" i="4"/>
  <c r="I80" i="4"/>
  <c r="J80" i="4"/>
  <c r="K80" i="4"/>
  <c r="L80" i="4"/>
  <c r="M80" i="4"/>
  <c r="M109" i="4" s="1"/>
  <c r="M133" i="4" s="1"/>
  <c r="M151" i="4" s="1"/>
  <c r="N80" i="4"/>
  <c r="N109" i="4" s="1"/>
  <c r="N133" i="4" s="1"/>
  <c r="N151" i="4" s="1"/>
  <c r="Q80" i="4"/>
  <c r="R80" i="4"/>
  <c r="R109" i="4" s="1"/>
  <c r="R133" i="4" s="1"/>
  <c r="R151" i="4" s="1"/>
  <c r="S80" i="4"/>
  <c r="T80" i="4"/>
  <c r="T109" i="4" s="1"/>
  <c r="T133" i="4" s="1"/>
  <c r="T151" i="4" s="1"/>
  <c r="U80" i="4"/>
  <c r="U109" i="4" s="1"/>
  <c r="U133" i="4" s="1"/>
  <c r="U151" i="4" s="1"/>
  <c r="V80" i="4"/>
  <c r="W80" i="4"/>
  <c r="X80" i="4"/>
  <c r="E80" i="4"/>
  <c r="E79" i="4"/>
  <c r="E86" i="4"/>
  <c r="E92" i="4"/>
  <c r="E91" i="4"/>
  <c r="G107" i="1"/>
  <c r="B158" i="21" l="1"/>
  <c r="B130" i="21"/>
  <c r="C102" i="21"/>
  <c r="I114" i="4"/>
  <c r="C131" i="19"/>
  <c r="B176" i="19"/>
  <c r="C117" i="19"/>
  <c r="D117" i="19" s="1"/>
  <c r="F121" i="4"/>
  <c r="F141" i="4" s="1"/>
  <c r="F159" i="4" s="1"/>
  <c r="F177" i="4" s="1"/>
  <c r="C130" i="20"/>
  <c r="C116" i="20"/>
  <c r="B175" i="20"/>
  <c r="H120" i="4"/>
  <c r="C87" i="21"/>
  <c r="D87" i="21" s="1"/>
  <c r="C54" i="21"/>
  <c r="D54" i="21" s="1"/>
  <c r="C71" i="21"/>
  <c r="D71" i="21" s="1"/>
  <c r="I125" i="4"/>
  <c r="I123" i="4"/>
  <c r="C85" i="21"/>
  <c r="C69" i="21"/>
  <c r="C52" i="21"/>
  <c r="C103" i="20"/>
  <c r="B159" i="20"/>
  <c r="B160" i="20" s="1"/>
  <c r="B131" i="20"/>
  <c r="H115" i="4"/>
  <c r="C87" i="19"/>
  <c r="D87" i="19" s="1"/>
  <c r="C71" i="19"/>
  <c r="D71" i="19" s="1"/>
  <c r="C54" i="19"/>
  <c r="D54" i="19" s="1"/>
  <c r="F125" i="4"/>
  <c r="C85" i="19"/>
  <c r="C69" i="19"/>
  <c r="D69" i="19" s="1"/>
  <c r="C52" i="19"/>
  <c r="F123" i="4"/>
  <c r="I108" i="4"/>
  <c r="B144" i="21"/>
  <c r="B116" i="21"/>
  <c r="B102" i="21"/>
  <c r="I109" i="4"/>
  <c r="I133" i="4" s="1"/>
  <c r="I151" i="4" s="1"/>
  <c r="I169" i="4" s="1"/>
  <c r="B145" i="21"/>
  <c r="B117" i="21"/>
  <c r="B103" i="21"/>
  <c r="B144" i="20"/>
  <c r="B116" i="20"/>
  <c r="B102" i="20"/>
  <c r="H108" i="4"/>
  <c r="B159" i="19"/>
  <c r="B131" i="19"/>
  <c r="D131" i="19" s="1"/>
  <c r="C103" i="19"/>
  <c r="D103" i="19" s="1"/>
  <c r="F115" i="4"/>
  <c r="F137" i="4" s="1"/>
  <c r="F155" i="4" s="1"/>
  <c r="F173" i="4" s="1"/>
  <c r="G135" i="4"/>
  <c r="G153" i="4" s="1"/>
  <c r="G171" i="4" s="1"/>
  <c r="G136" i="4"/>
  <c r="G154" i="4" s="1"/>
  <c r="G172" i="4" s="1"/>
  <c r="B176" i="21"/>
  <c r="C131" i="21"/>
  <c r="C117" i="21"/>
  <c r="I121" i="4"/>
  <c r="I141" i="4" s="1"/>
  <c r="I159" i="4" s="1"/>
  <c r="I177" i="4" s="1"/>
  <c r="G140" i="4"/>
  <c r="G158" i="4" s="1"/>
  <c r="G176" i="4" s="1"/>
  <c r="G139" i="4"/>
  <c r="G157" i="4" s="1"/>
  <c r="G175" i="4" s="1"/>
  <c r="G191" i="4" s="1"/>
  <c r="G192" i="4" s="1"/>
  <c r="C54" i="20"/>
  <c r="D54" i="20" s="1"/>
  <c r="C71" i="20"/>
  <c r="D71" i="20" s="1"/>
  <c r="C87" i="20"/>
  <c r="D87" i="20" s="1"/>
  <c r="H125" i="4"/>
  <c r="C86" i="19"/>
  <c r="D86" i="19" s="1"/>
  <c r="C70" i="19"/>
  <c r="C53" i="19"/>
  <c r="D53" i="19" s="1"/>
  <c r="F124" i="4"/>
  <c r="C85" i="20"/>
  <c r="C52" i="20"/>
  <c r="C69" i="20"/>
  <c r="H123" i="4"/>
  <c r="B175" i="21"/>
  <c r="C130" i="21"/>
  <c r="C132" i="21" s="1"/>
  <c r="C116" i="21"/>
  <c r="I120" i="4"/>
  <c r="C86" i="20"/>
  <c r="D86" i="20" s="1"/>
  <c r="C53" i="20"/>
  <c r="D53" i="20" s="1"/>
  <c r="C70" i="20"/>
  <c r="D70" i="20" s="1"/>
  <c r="H124" i="4"/>
  <c r="B145" i="20"/>
  <c r="B117" i="20"/>
  <c r="B103" i="20"/>
  <c r="H109" i="4"/>
  <c r="H133" i="4" s="1"/>
  <c r="H151" i="4" s="1"/>
  <c r="H169" i="4" s="1"/>
  <c r="C103" i="21"/>
  <c r="D103" i="21" s="1"/>
  <c r="B159" i="21"/>
  <c r="B131" i="21"/>
  <c r="D131" i="21" s="1"/>
  <c r="I115" i="4"/>
  <c r="I137" i="4" s="1"/>
  <c r="I155" i="4" s="1"/>
  <c r="I173" i="4" s="1"/>
  <c r="C102" i="19"/>
  <c r="B158" i="19"/>
  <c r="B130" i="19"/>
  <c r="F114" i="4"/>
  <c r="B176" i="20"/>
  <c r="C117" i="20"/>
  <c r="C131" i="20"/>
  <c r="H121" i="4"/>
  <c r="H141" i="4" s="1"/>
  <c r="H159" i="4" s="1"/>
  <c r="H177" i="4" s="1"/>
  <c r="C130" i="19"/>
  <c r="C132" i="19" s="1"/>
  <c r="C116" i="19"/>
  <c r="B175" i="19"/>
  <c r="F120" i="4"/>
  <c r="I124" i="4"/>
  <c r="C70" i="21"/>
  <c r="D70" i="21" s="1"/>
  <c r="C86" i="21"/>
  <c r="D86" i="21" s="1"/>
  <c r="C53" i="21"/>
  <c r="D53" i="21" s="1"/>
  <c r="I132" i="4"/>
  <c r="I150" i="4" s="1"/>
  <c r="I168" i="4" s="1"/>
  <c r="I131" i="4"/>
  <c r="I149" i="4" s="1"/>
  <c r="I167" i="4" s="1"/>
  <c r="L108" i="4"/>
  <c r="B108" i="8"/>
  <c r="B150" i="8"/>
  <c r="B122" i="8"/>
  <c r="W115" i="4"/>
  <c r="W137" i="4" s="1"/>
  <c r="W155" i="4" s="1"/>
  <c r="W173" i="4" s="1"/>
  <c r="B165" i="18"/>
  <c r="B137" i="18"/>
  <c r="C109" i="18"/>
  <c r="V114" i="4"/>
  <c r="B164" i="17"/>
  <c r="B136" i="17"/>
  <c r="C108" i="17"/>
  <c r="L114" i="4"/>
  <c r="C108" i="8"/>
  <c r="B164" i="8"/>
  <c r="B136" i="8"/>
  <c r="K121" i="4"/>
  <c r="K141" i="4" s="1"/>
  <c r="K159" i="4" s="1"/>
  <c r="K177" i="4" s="1"/>
  <c r="C123" i="7"/>
  <c r="C137" i="7"/>
  <c r="B183" i="7"/>
  <c r="C54" i="8"/>
  <c r="D54" i="8" s="1"/>
  <c r="C71" i="8"/>
  <c r="D71" i="8" s="1"/>
  <c r="C87" i="8"/>
  <c r="D87" i="8" s="1"/>
  <c r="C70" i="7"/>
  <c r="D70" i="7" s="1"/>
  <c r="C53" i="7"/>
  <c r="D53" i="7" s="1"/>
  <c r="C86" i="7"/>
  <c r="D86" i="7" s="1"/>
  <c r="W109" i="4"/>
  <c r="W133" i="4" s="1"/>
  <c r="W151" i="4" s="1"/>
  <c r="B151" i="18"/>
  <c r="B123" i="18"/>
  <c r="B109" i="18"/>
  <c r="K108" i="4"/>
  <c r="K131" i="4" s="1"/>
  <c r="K149" i="4" s="1"/>
  <c r="K167" i="4" s="1"/>
  <c r="B150" i="7"/>
  <c r="B122" i="7"/>
  <c r="B108" i="7"/>
  <c r="V115" i="4"/>
  <c r="V137" i="4" s="1"/>
  <c r="V155" i="4" s="1"/>
  <c r="B137" i="17"/>
  <c r="B165" i="17"/>
  <c r="C109" i="17"/>
  <c r="L115" i="4"/>
  <c r="L137" i="4" s="1"/>
  <c r="L155" i="4" s="1"/>
  <c r="L173" i="4" s="1"/>
  <c r="B165" i="8"/>
  <c r="B137" i="8"/>
  <c r="C109" i="8"/>
  <c r="K114" i="4"/>
  <c r="K136" i="4" s="1"/>
  <c r="K154" i="4" s="1"/>
  <c r="K172" i="4" s="1"/>
  <c r="C108" i="7"/>
  <c r="B164" i="7"/>
  <c r="B136" i="7"/>
  <c r="J121" i="4"/>
  <c r="J141" i="4" s="1"/>
  <c r="J159" i="4" s="1"/>
  <c r="J177" i="4" s="1"/>
  <c r="B177" i="5"/>
  <c r="C117" i="5"/>
  <c r="C131" i="5"/>
  <c r="W120" i="4"/>
  <c r="W140" i="4" s="1"/>
  <c r="W158" i="4" s="1"/>
  <c r="B182" i="18"/>
  <c r="C136" i="18"/>
  <c r="C122" i="18"/>
  <c r="C85" i="3"/>
  <c r="C52" i="3"/>
  <c r="C69" i="3"/>
  <c r="C87" i="7"/>
  <c r="D87" i="7" s="1"/>
  <c r="C71" i="7"/>
  <c r="D71" i="7" s="1"/>
  <c r="C54" i="7"/>
  <c r="D54" i="7" s="1"/>
  <c r="C70" i="5"/>
  <c r="D70" i="5" s="1"/>
  <c r="C53" i="5"/>
  <c r="D53" i="5" s="1"/>
  <c r="C86" i="5"/>
  <c r="D86" i="5" s="1"/>
  <c r="C85" i="18"/>
  <c r="C52" i="18"/>
  <c r="C69" i="18"/>
  <c r="C85" i="5"/>
  <c r="C52" i="5"/>
  <c r="C69" i="5"/>
  <c r="E108" i="4"/>
  <c r="B116" i="3"/>
  <c r="B144" i="3"/>
  <c r="B102" i="3"/>
  <c r="E120" i="4"/>
  <c r="B175" i="3"/>
  <c r="C116" i="3"/>
  <c r="C130" i="3"/>
  <c r="E109" i="4"/>
  <c r="E133" i="4" s="1"/>
  <c r="E151" i="4" s="1"/>
  <c r="E169" i="4" s="1"/>
  <c r="B117" i="3"/>
  <c r="B103" i="3"/>
  <c r="B145" i="3"/>
  <c r="V109" i="4"/>
  <c r="V133" i="4" s="1"/>
  <c r="V151" i="4" s="1"/>
  <c r="V169" i="4" s="1"/>
  <c r="B151" i="17"/>
  <c r="B123" i="17"/>
  <c r="B109" i="17"/>
  <c r="L109" i="4"/>
  <c r="L133" i="4" s="1"/>
  <c r="L151" i="4" s="1"/>
  <c r="L169" i="4" s="1"/>
  <c r="B109" i="8"/>
  <c r="D109" i="8" s="1"/>
  <c r="B151" i="8"/>
  <c r="B123" i="8"/>
  <c r="B102" i="5"/>
  <c r="B144" i="5"/>
  <c r="B116" i="5"/>
  <c r="K115" i="4"/>
  <c r="K137" i="4" s="1"/>
  <c r="K155" i="4" s="1"/>
  <c r="K173" i="4" s="1"/>
  <c r="B165" i="7"/>
  <c r="B137" i="7"/>
  <c r="D137" i="7" s="1"/>
  <c r="C109" i="7"/>
  <c r="J114" i="4"/>
  <c r="B130" i="5"/>
  <c r="C102" i="5"/>
  <c r="B158" i="5"/>
  <c r="W121" i="4"/>
  <c r="W141" i="4" s="1"/>
  <c r="W159" i="4" s="1"/>
  <c r="B183" i="18"/>
  <c r="C137" i="18"/>
  <c r="C123" i="18"/>
  <c r="V120" i="4"/>
  <c r="C136" i="17"/>
  <c r="C122" i="17"/>
  <c r="B182" i="17"/>
  <c r="L120" i="4"/>
  <c r="C136" i="8"/>
  <c r="C122" i="8"/>
  <c r="B182" i="8"/>
  <c r="C70" i="3"/>
  <c r="D70" i="3" s="1"/>
  <c r="C53" i="3"/>
  <c r="D53" i="3" s="1"/>
  <c r="C86" i="3"/>
  <c r="D86" i="3" s="1"/>
  <c r="C71" i="5"/>
  <c r="D71" i="5" s="1"/>
  <c r="C54" i="5"/>
  <c r="D54" i="5" s="1"/>
  <c r="C87" i="5"/>
  <c r="D87" i="5" s="1"/>
  <c r="C70" i="18"/>
  <c r="D70" i="18" s="1"/>
  <c r="C86" i="18"/>
  <c r="D86" i="18" s="1"/>
  <c r="C53" i="18"/>
  <c r="D53" i="18" s="1"/>
  <c r="C85" i="17"/>
  <c r="D85" i="17" s="1"/>
  <c r="C52" i="17"/>
  <c r="C69" i="17"/>
  <c r="C85" i="8"/>
  <c r="C52" i="8"/>
  <c r="C69" i="8"/>
  <c r="E115" i="4"/>
  <c r="B159" i="3"/>
  <c r="B131" i="3"/>
  <c r="C103" i="3"/>
  <c r="C104" i="3" s="1"/>
  <c r="J109" i="4"/>
  <c r="J133" i="4" s="1"/>
  <c r="J151" i="4" s="1"/>
  <c r="J169" i="4" s="1"/>
  <c r="B145" i="5"/>
  <c r="B103" i="5"/>
  <c r="B117" i="5"/>
  <c r="D117" i="5" s="1"/>
  <c r="V108" i="4"/>
  <c r="B150" i="17"/>
  <c r="B122" i="17"/>
  <c r="B108" i="17"/>
  <c r="B110" i="17" s="1"/>
  <c r="J120" i="4"/>
  <c r="B176" i="5"/>
  <c r="C116" i="5"/>
  <c r="C118" i="5" s="1"/>
  <c r="C130" i="5"/>
  <c r="C132" i="5" s="1"/>
  <c r="C71" i="17"/>
  <c r="D71" i="17" s="1"/>
  <c r="C87" i="17"/>
  <c r="C54" i="17"/>
  <c r="D54" i="17" s="1"/>
  <c r="E121" i="4"/>
  <c r="E141" i="4" s="1"/>
  <c r="E159" i="4" s="1"/>
  <c r="E177" i="4" s="1"/>
  <c r="C117" i="3"/>
  <c r="C131" i="3"/>
  <c r="B176" i="3"/>
  <c r="B151" i="7"/>
  <c r="B123" i="7"/>
  <c r="D123" i="7" s="1"/>
  <c r="B109" i="7"/>
  <c r="D109" i="7" s="1"/>
  <c r="W108" i="4"/>
  <c r="B150" i="18"/>
  <c r="B122" i="18"/>
  <c r="B108" i="18"/>
  <c r="J115" i="4"/>
  <c r="J137" i="4" s="1"/>
  <c r="J155" i="4" s="1"/>
  <c r="J173" i="4" s="1"/>
  <c r="B159" i="5"/>
  <c r="C103" i="5"/>
  <c r="B131" i="5"/>
  <c r="D131" i="5" s="1"/>
  <c r="W114" i="4"/>
  <c r="W136" i="4" s="1"/>
  <c r="W154" i="4" s="1"/>
  <c r="W172" i="4" s="1"/>
  <c r="B164" i="18"/>
  <c r="B136" i="18"/>
  <c r="C108" i="18"/>
  <c r="V121" i="4"/>
  <c r="V141" i="4" s="1"/>
  <c r="V159" i="4" s="1"/>
  <c r="B183" i="17"/>
  <c r="C137" i="17"/>
  <c r="C123" i="17"/>
  <c r="L121" i="4"/>
  <c r="L141" i="4" s="1"/>
  <c r="L159" i="4" s="1"/>
  <c r="L177" i="4" s="1"/>
  <c r="B183" i="8"/>
  <c r="C137" i="8"/>
  <c r="C123" i="8"/>
  <c r="K120" i="4"/>
  <c r="C136" i="7"/>
  <c r="C138" i="7" s="1"/>
  <c r="C122" i="7"/>
  <c r="C124" i="7" s="1"/>
  <c r="B182" i="7"/>
  <c r="C71" i="3"/>
  <c r="D71" i="3" s="1"/>
  <c r="C54" i="3"/>
  <c r="D54" i="3" s="1"/>
  <c r="C87" i="3"/>
  <c r="D87" i="3" s="1"/>
  <c r="C71" i="18"/>
  <c r="D71" i="18" s="1"/>
  <c r="C87" i="18"/>
  <c r="D87" i="18" s="1"/>
  <c r="C54" i="18"/>
  <c r="D54" i="18" s="1"/>
  <c r="C70" i="17"/>
  <c r="D70" i="17" s="1"/>
  <c r="C86" i="17"/>
  <c r="D86" i="17" s="1"/>
  <c r="C53" i="17"/>
  <c r="D53" i="17" s="1"/>
  <c r="C70" i="8"/>
  <c r="D70" i="8" s="1"/>
  <c r="C86" i="8"/>
  <c r="D86" i="8" s="1"/>
  <c r="C53" i="8"/>
  <c r="D53" i="8" s="1"/>
  <c r="C69" i="7"/>
  <c r="C85" i="7"/>
  <c r="C52" i="7"/>
  <c r="E125" i="4"/>
  <c r="K125" i="4"/>
  <c r="U123" i="4"/>
  <c r="M123" i="4"/>
  <c r="T123" i="4"/>
  <c r="V124" i="4"/>
  <c r="R123" i="4"/>
  <c r="J123" i="4"/>
  <c r="S123" i="4"/>
  <c r="W125" i="4"/>
  <c r="L124" i="4"/>
  <c r="K123" i="4"/>
  <c r="V125" i="4"/>
  <c r="K124" i="4"/>
  <c r="J125" i="4"/>
  <c r="W124" i="4"/>
  <c r="L123" i="4"/>
  <c r="E123" i="4"/>
  <c r="J124" i="4"/>
  <c r="W123" i="4"/>
  <c r="E124" i="4"/>
  <c r="L125" i="4"/>
  <c r="V123" i="4"/>
  <c r="N123" i="4"/>
  <c r="Z97" i="4"/>
  <c r="E137" i="4"/>
  <c r="E155" i="4" s="1"/>
  <c r="E173" i="4" s="1"/>
  <c r="E136" i="4"/>
  <c r="E154" i="4" s="1"/>
  <c r="E172" i="4" s="1"/>
  <c r="E188" i="4" s="1"/>
  <c r="S140" i="4"/>
  <c r="S158" i="4" s="1"/>
  <c r="S139" i="4"/>
  <c r="S157" i="4" s="1"/>
  <c r="S175" i="4" s="1"/>
  <c r="S191" i="4" s="1"/>
  <c r="S192" i="4" s="1"/>
  <c r="K140" i="4"/>
  <c r="K158" i="4" s="1"/>
  <c r="K176" i="4" s="1"/>
  <c r="K139" i="4"/>
  <c r="K157" i="4" s="1"/>
  <c r="K175" i="4" s="1"/>
  <c r="M132" i="4"/>
  <c r="M150" i="4" s="1"/>
  <c r="M131" i="4"/>
  <c r="M149" i="4" s="1"/>
  <c r="M167" i="4" s="1"/>
  <c r="M185" i="4" s="1"/>
  <c r="M186" i="4" s="1"/>
  <c r="L132" i="4"/>
  <c r="L150" i="4" s="1"/>
  <c r="L168" i="4" s="1"/>
  <c r="L131" i="4"/>
  <c r="L149" i="4" s="1"/>
  <c r="L167" i="4" s="1"/>
  <c r="R140" i="4"/>
  <c r="R158" i="4" s="1"/>
  <c r="R139" i="4"/>
  <c r="R157" i="4" s="1"/>
  <c r="R175" i="4" s="1"/>
  <c r="R191" i="4" s="1"/>
  <c r="R192" i="4" s="1"/>
  <c r="J139" i="4"/>
  <c r="J157" i="4" s="1"/>
  <c r="J175" i="4" s="1"/>
  <c r="W135" i="4"/>
  <c r="W153" i="4" s="1"/>
  <c r="W171" i="4" s="1"/>
  <c r="R131" i="4"/>
  <c r="R149" i="4" s="1"/>
  <c r="R167" i="4" s="1"/>
  <c r="R185" i="4" s="1"/>
  <c r="R186" i="4" s="1"/>
  <c r="R132" i="4"/>
  <c r="R150" i="4" s="1"/>
  <c r="V135" i="4"/>
  <c r="V153" i="4" s="1"/>
  <c r="V171" i="4" s="1"/>
  <c r="V188" i="4" s="1"/>
  <c r="V189" i="4" s="1"/>
  <c r="N135" i="4"/>
  <c r="N153" i="4" s="1"/>
  <c r="N171" i="4" s="1"/>
  <c r="N188" i="4" s="1"/>
  <c r="N189" i="4" s="1"/>
  <c r="N136" i="4"/>
  <c r="N154" i="4" s="1"/>
  <c r="U135" i="4"/>
  <c r="U153" i="4" s="1"/>
  <c r="U171" i="4" s="1"/>
  <c r="U188" i="4" s="1"/>
  <c r="U189" i="4" s="1"/>
  <c r="U136" i="4"/>
  <c r="U154" i="4" s="1"/>
  <c r="M136" i="4"/>
  <c r="M154" i="4" s="1"/>
  <c r="M135" i="4"/>
  <c r="M153" i="4" s="1"/>
  <c r="M171" i="4" s="1"/>
  <c r="M188" i="4" s="1"/>
  <c r="M189" i="4" s="1"/>
  <c r="U132" i="4"/>
  <c r="U150" i="4" s="1"/>
  <c r="U131" i="4"/>
  <c r="U149" i="4" s="1"/>
  <c r="U167" i="4" s="1"/>
  <c r="U185" i="4" s="1"/>
  <c r="U186" i="4" s="1"/>
  <c r="S131" i="4"/>
  <c r="S149" i="4" s="1"/>
  <c r="S167" i="4" s="1"/>
  <c r="S185" i="4" s="1"/>
  <c r="S186" i="4" s="1"/>
  <c r="T135" i="4"/>
  <c r="T153" i="4" s="1"/>
  <c r="T171" i="4" s="1"/>
  <c r="T188" i="4" s="1"/>
  <c r="T189" i="4" s="1"/>
  <c r="T136" i="4"/>
  <c r="T154" i="4" s="1"/>
  <c r="L135" i="4"/>
  <c r="L153" i="4" s="1"/>
  <c r="L171" i="4" s="1"/>
  <c r="V140" i="4"/>
  <c r="V158" i="4" s="1"/>
  <c r="V139" i="4"/>
  <c r="V157" i="4" s="1"/>
  <c r="V175" i="4" s="1"/>
  <c r="V191" i="4" s="1"/>
  <c r="V192" i="4" s="1"/>
  <c r="N140" i="4"/>
  <c r="N158" i="4" s="1"/>
  <c r="N139" i="4"/>
  <c r="N157" i="4" s="1"/>
  <c r="N175" i="4" s="1"/>
  <c r="N191" i="4" s="1"/>
  <c r="N192" i="4" s="1"/>
  <c r="T132" i="4"/>
  <c r="T150" i="4" s="1"/>
  <c r="T131" i="4"/>
  <c r="T149" i="4" s="1"/>
  <c r="T167" i="4" s="1"/>
  <c r="T185" i="4" s="1"/>
  <c r="T186" i="4" s="1"/>
  <c r="E132" i="4"/>
  <c r="E150" i="4" s="1"/>
  <c r="E168" i="4" s="1"/>
  <c r="E131" i="4"/>
  <c r="E149" i="4" s="1"/>
  <c r="E167" i="4" s="1"/>
  <c r="S98" i="4"/>
  <c r="S127" i="4" s="1"/>
  <c r="S145" i="4" s="1"/>
  <c r="S163" i="4" s="1"/>
  <c r="S109" i="4"/>
  <c r="S133" i="4" s="1"/>
  <c r="S151" i="4" s="1"/>
  <c r="K98" i="4"/>
  <c r="K109" i="4"/>
  <c r="K133" i="4" s="1"/>
  <c r="K151" i="4" s="1"/>
  <c r="K169" i="4" s="1"/>
  <c r="W131" i="4"/>
  <c r="W149" i="4" s="1"/>
  <c r="W167" i="4" s="1"/>
  <c r="W185" i="4" s="1"/>
  <c r="W186" i="4" s="1"/>
  <c r="W132" i="4"/>
  <c r="W150" i="4" s="1"/>
  <c r="F98" i="4"/>
  <c r="S135" i="4"/>
  <c r="S153" i="4" s="1"/>
  <c r="S171" i="4" s="1"/>
  <c r="S188" i="4" s="1"/>
  <c r="S189" i="4" s="1"/>
  <c r="S136" i="4"/>
  <c r="S154" i="4" s="1"/>
  <c r="K135" i="4"/>
  <c r="K153" i="4" s="1"/>
  <c r="K171" i="4" s="1"/>
  <c r="U140" i="4"/>
  <c r="U158" i="4" s="1"/>
  <c r="U139" i="4"/>
  <c r="U157" i="4" s="1"/>
  <c r="U175" i="4" s="1"/>
  <c r="U191" i="4" s="1"/>
  <c r="U192" i="4" s="1"/>
  <c r="M140" i="4"/>
  <c r="M158" i="4" s="1"/>
  <c r="M139" i="4"/>
  <c r="M157" i="4" s="1"/>
  <c r="M175" i="4" s="1"/>
  <c r="M191" i="4" s="1"/>
  <c r="M192" i="4" s="1"/>
  <c r="E139" i="4"/>
  <c r="E157" i="4" s="1"/>
  <c r="E175" i="4" s="1"/>
  <c r="V131" i="4"/>
  <c r="V149" i="4" s="1"/>
  <c r="V167" i="4" s="1"/>
  <c r="V132" i="4"/>
  <c r="V150" i="4" s="1"/>
  <c r="V168" i="4" s="1"/>
  <c r="N131" i="4"/>
  <c r="N149" i="4" s="1"/>
  <c r="N167" i="4" s="1"/>
  <c r="N185" i="4" s="1"/>
  <c r="N186" i="4" s="1"/>
  <c r="N132" i="4"/>
  <c r="N150" i="4" s="1"/>
  <c r="F97" i="4"/>
  <c r="R135" i="4"/>
  <c r="R153" i="4" s="1"/>
  <c r="R171" i="4" s="1"/>
  <c r="R188" i="4" s="1"/>
  <c r="R189" i="4" s="1"/>
  <c r="R136" i="4"/>
  <c r="R154" i="4" s="1"/>
  <c r="J136" i="4"/>
  <c r="J154" i="4" s="1"/>
  <c r="J172" i="4" s="1"/>
  <c r="J135" i="4"/>
  <c r="J153" i="4" s="1"/>
  <c r="J171" i="4" s="1"/>
  <c r="T140" i="4"/>
  <c r="T158" i="4" s="1"/>
  <c r="T139" i="4"/>
  <c r="T157" i="4" s="1"/>
  <c r="T175" i="4" s="1"/>
  <c r="T191" i="4" s="1"/>
  <c r="T192" i="4" s="1"/>
  <c r="L140" i="4"/>
  <c r="L158" i="4" s="1"/>
  <c r="L176" i="4" s="1"/>
  <c r="L139" i="4"/>
  <c r="L157" i="4" s="1"/>
  <c r="L175" i="4" s="1"/>
  <c r="R97" i="4"/>
  <c r="R126" i="4" s="1"/>
  <c r="U98" i="4"/>
  <c r="U127" i="4" s="1"/>
  <c r="U145" i="4" s="1"/>
  <c r="U163" i="4" s="1"/>
  <c r="Q97" i="4"/>
  <c r="J97" i="4"/>
  <c r="J108" i="4"/>
  <c r="M98" i="4"/>
  <c r="M127" i="4" s="1"/>
  <c r="M145" i="4" s="1"/>
  <c r="M163" i="4" s="1"/>
  <c r="I97" i="4"/>
  <c r="H98" i="4"/>
  <c r="X97" i="4"/>
  <c r="H97" i="4"/>
  <c r="E98" i="4"/>
  <c r="V97" i="4"/>
  <c r="N97" i="4"/>
  <c r="N126" i="4" s="1"/>
  <c r="Q98" i="4"/>
  <c r="I98" i="4"/>
  <c r="U97" i="4"/>
  <c r="U126" i="4" s="1"/>
  <c r="M97" i="4"/>
  <c r="M126" i="4" s="1"/>
  <c r="Z98" i="4"/>
  <c r="T98" i="4"/>
  <c r="T127" i="4" s="1"/>
  <c r="T145" i="4" s="1"/>
  <c r="T163" i="4" s="1"/>
  <c r="L98" i="4"/>
  <c r="G97" i="4"/>
  <c r="G126" i="4" s="1"/>
  <c r="T97" i="4"/>
  <c r="T126" i="4" s="1"/>
  <c r="G98" i="4"/>
  <c r="G127" i="4" s="1"/>
  <c r="G145" i="4" s="1"/>
  <c r="G163" i="4" s="1"/>
  <c r="G181" i="4" s="1"/>
  <c r="S97" i="4"/>
  <c r="S126" i="4" s="1"/>
  <c r="K97" i="4"/>
  <c r="L97" i="4"/>
  <c r="E97" i="4"/>
  <c r="X98" i="4"/>
  <c r="V98" i="4"/>
  <c r="R98" i="4"/>
  <c r="R127" i="4" s="1"/>
  <c r="R145" i="4" s="1"/>
  <c r="R163" i="4" s="1"/>
  <c r="N98" i="4"/>
  <c r="N127" i="4" s="1"/>
  <c r="N145" i="4" s="1"/>
  <c r="N163" i="4" s="1"/>
  <c r="J98" i="4"/>
  <c r="W97" i="4"/>
  <c r="W98" i="4"/>
  <c r="G133" i="1"/>
  <c r="G132" i="1"/>
  <c r="G131" i="1"/>
  <c r="G129" i="1"/>
  <c r="G128" i="1"/>
  <c r="G127" i="1"/>
  <c r="G125" i="1"/>
  <c r="G124" i="1"/>
  <c r="G123" i="1"/>
  <c r="G120" i="1"/>
  <c r="G119" i="1"/>
  <c r="G113" i="1"/>
  <c r="G112" i="1"/>
  <c r="G116" i="1"/>
  <c r="G115" i="1"/>
  <c r="G108" i="1"/>
  <c r="G188" i="4" l="1"/>
  <c r="G189" i="4" s="1"/>
  <c r="C175" i="19"/>
  <c r="C158" i="19"/>
  <c r="C144" i="19"/>
  <c r="F126" i="4"/>
  <c r="B118" i="20"/>
  <c r="D116" i="20"/>
  <c r="C55" i="19"/>
  <c r="D52" i="19"/>
  <c r="H140" i="4"/>
  <c r="H158" i="4" s="1"/>
  <c r="H176" i="4" s="1"/>
  <c r="H139" i="4"/>
  <c r="H157" i="4" s="1"/>
  <c r="H175" i="4" s="1"/>
  <c r="H191" i="4" s="1"/>
  <c r="H192" i="4" s="1"/>
  <c r="W139" i="4"/>
  <c r="W157" i="4" s="1"/>
  <c r="W175" i="4" s="1"/>
  <c r="W191" i="4" s="1"/>
  <c r="W192" i="4" s="1"/>
  <c r="J140" i="4"/>
  <c r="J158" i="4" s="1"/>
  <c r="J176" i="4" s="1"/>
  <c r="J191" i="4" s="1"/>
  <c r="J192" i="4" s="1"/>
  <c r="F139" i="4"/>
  <c r="F157" i="4" s="1"/>
  <c r="F175" i="4" s="1"/>
  <c r="F140" i="4"/>
  <c r="F158" i="4" s="1"/>
  <c r="F176" i="4" s="1"/>
  <c r="F136" i="4"/>
  <c r="F154" i="4" s="1"/>
  <c r="F172" i="4" s="1"/>
  <c r="F135" i="4"/>
  <c r="F153" i="4" s="1"/>
  <c r="F171" i="4" s="1"/>
  <c r="I140" i="4"/>
  <c r="I158" i="4" s="1"/>
  <c r="I176" i="4" s="1"/>
  <c r="I139" i="4"/>
  <c r="I157" i="4" s="1"/>
  <c r="I175" i="4" s="1"/>
  <c r="I191" i="4" s="1"/>
  <c r="I192" i="4" s="1"/>
  <c r="B146" i="20"/>
  <c r="D144" i="20"/>
  <c r="B132" i="20"/>
  <c r="D131" i="20"/>
  <c r="C72" i="21"/>
  <c r="D69" i="21"/>
  <c r="B177" i="20"/>
  <c r="C104" i="21"/>
  <c r="B177" i="21"/>
  <c r="C72" i="19"/>
  <c r="D70" i="19"/>
  <c r="B146" i="21"/>
  <c r="I127" i="4"/>
  <c r="I145" i="4" s="1"/>
  <c r="I163" i="4" s="1"/>
  <c r="I181" i="4" s="1"/>
  <c r="C176" i="21"/>
  <c r="D176" i="21" s="1"/>
  <c r="C159" i="21"/>
  <c r="C145" i="21"/>
  <c r="D145" i="21" s="1"/>
  <c r="I126" i="4"/>
  <c r="C175" i="21"/>
  <c r="D175" i="21" s="1"/>
  <c r="C158" i="21"/>
  <c r="C144" i="21"/>
  <c r="C146" i="21" s="1"/>
  <c r="C175" i="20"/>
  <c r="C177" i="20" s="1"/>
  <c r="C158" i="20"/>
  <c r="C144" i="20"/>
  <c r="H126" i="4"/>
  <c r="E140" i="4"/>
  <c r="E158" i="4" s="1"/>
  <c r="E176" i="4" s="1"/>
  <c r="V136" i="4"/>
  <c r="V154" i="4" s="1"/>
  <c r="C124" i="8"/>
  <c r="D109" i="17"/>
  <c r="D175" i="19"/>
  <c r="B132" i="19"/>
  <c r="D130" i="19"/>
  <c r="C118" i="21"/>
  <c r="D69" i="20"/>
  <c r="C72" i="20"/>
  <c r="H132" i="4"/>
  <c r="H150" i="4" s="1"/>
  <c r="H168" i="4" s="1"/>
  <c r="H131" i="4"/>
  <c r="H149" i="4" s="1"/>
  <c r="H167" i="4" s="1"/>
  <c r="H185" i="4" s="1"/>
  <c r="H186" i="4" s="1"/>
  <c r="B104" i="21"/>
  <c r="D102" i="21"/>
  <c r="D85" i="19"/>
  <c r="C88" i="19"/>
  <c r="C88" i="21"/>
  <c r="D85" i="21"/>
  <c r="C118" i="20"/>
  <c r="B177" i="19"/>
  <c r="B132" i="21"/>
  <c r="D130" i="21"/>
  <c r="C176" i="20"/>
  <c r="C145" i="20"/>
  <c r="C159" i="20"/>
  <c r="D159" i="20" s="1"/>
  <c r="H127" i="4"/>
  <c r="H145" i="4" s="1"/>
  <c r="H163" i="4" s="1"/>
  <c r="H181" i="4" s="1"/>
  <c r="D176" i="20"/>
  <c r="C104" i="19"/>
  <c r="D102" i="19"/>
  <c r="D145" i="20"/>
  <c r="C88" i="20"/>
  <c r="D85" i="20"/>
  <c r="D144" i="21"/>
  <c r="H137" i="4"/>
  <c r="H155" i="4" s="1"/>
  <c r="H173" i="4" s="1"/>
  <c r="H136" i="4"/>
  <c r="H154" i="4" s="1"/>
  <c r="H172" i="4" s="1"/>
  <c r="C55" i="21"/>
  <c r="D52" i="21"/>
  <c r="I135" i="4"/>
  <c r="I153" i="4" s="1"/>
  <c r="I171" i="4" s="1"/>
  <c r="I136" i="4"/>
  <c r="I154" i="4" s="1"/>
  <c r="I172" i="4" s="1"/>
  <c r="C176" i="19"/>
  <c r="D176" i="19" s="1"/>
  <c r="C159" i="19"/>
  <c r="D159" i="19" s="1"/>
  <c r="C145" i="19"/>
  <c r="D145" i="19" s="1"/>
  <c r="F127" i="4"/>
  <c r="F145" i="4" s="1"/>
  <c r="F163" i="4" s="1"/>
  <c r="F181" i="4" s="1"/>
  <c r="L136" i="4"/>
  <c r="L154" i="4" s="1"/>
  <c r="L172" i="4" s="1"/>
  <c r="B184" i="17"/>
  <c r="D103" i="3"/>
  <c r="C118" i="19"/>
  <c r="D116" i="19"/>
  <c r="B160" i="19"/>
  <c r="D158" i="19"/>
  <c r="D159" i="21"/>
  <c r="D117" i="20"/>
  <c r="C55" i="20"/>
  <c r="D52" i="20"/>
  <c r="B104" i="20"/>
  <c r="D102" i="20"/>
  <c r="D117" i="21"/>
  <c r="D116" i="21"/>
  <c r="B118" i="21"/>
  <c r="D103" i="20"/>
  <c r="C104" i="20"/>
  <c r="C132" i="20"/>
  <c r="D130" i="20"/>
  <c r="D158" i="21"/>
  <c r="B160" i="21"/>
  <c r="G144" i="4"/>
  <c r="G162" i="4" s="1"/>
  <c r="G180" i="4" s="1"/>
  <c r="G143" i="4"/>
  <c r="G161" i="4" s="1"/>
  <c r="G179" i="4" s="1"/>
  <c r="I185" i="4"/>
  <c r="I186" i="4" s="1"/>
  <c r="I144" i="4"/>
  <c r="I162" i="4" s="1"/>
  <c r="I180" i="4" s="1"/>
  <c r="I143" i="4"/>
  <c r="I161" i="4" s="1"/>
  <c r="I179" i="4" s="1"/>
  <c r="I194" i="4" s="1"/>
  <c r="I195" i="4" s="1"/>
  <c r="K127" i="4"/>
  <c r="K145" i="4" s="1"/>
  <c r="K163" i="4" s="1"/>
  <c r="K181" i="4" s="1"/>
  <c r="C183" i="7"/>
  <c r="C165" i="7"/>
  <c r="C151" i="7"/>
  <c r="D52" i="7"/>
  <c r="C55" i="7"/>
  <c r="B138" i="18"/>
  <c r="D136" i="18"/>
  <c r="B124" i="18"/>
  <c r="D122" i="18"/>
  <c r="C72" i="17"/>
  <c r="D69" i="17"/>
  <c r="B184" i="8"/>
  <c r="B160" i="5"/>
  <c r="B118" i="5"/>
  <c r="D116" i="5"/>
  <c r="D123" i="17"/>
  <c r="C118" i="3"/>
  <c r="B146" i="3"/>
  <c r="C55" i="5"/>
  <c r="D52" i="5"/>
  <c r="D85" i="18"/>
  <c r="C88" i="18"/>
  <c r="D52" i="3"/>
  <c r="C55" i="3"/>
  <c r="B184" i="18"/>
  <c r="C110" i="7"/>
  <c r="D137" i="17"/>
  <c r="B152" i="7"/>
  <c r="D183" i="7"/>
  <c r="D136" i="8"/>
  <c r="B138" i="8"/>
  <c r="D108" i="17"/>
  <c r="C110" i="17"/>
  <c r="B124" i="8"/>
  <c r="D122" i="8"/>
  <c r="V126" i="4"/>
  <c r="C182" i="17"/>
  <c r="C150" i="17"/>
  <c r="C164" i="17"/>
  <c r="W127" i="4"/>
  <c r="W145" i="4" s="1"/>
  <c r="W163" i="4" s="1"/>
  <c r="W181" i="4" s="1"/>
  <c r="C151" i="18"/>
  <c r="D151" i="18" s="1"/>
  <c r="C183" i="18"/>
  <c r="C165" i="18"/>
  <c r="L126" i="4"/>
  <c r="C150" i="8"/>
  <c r="D150" i="8" s="1"/>
  <c r="C182" i="8"/>
  <c r="C164" i="8"/>
  <c r="E127" i="4"/>
  <c r="E145" i="4" s="1"/>
  <c r="E163" i="4" s="1"/>
  <c r="E181" i="4" s="1"/>
  <c r="C176" i="3"/>
  <c r="D176" i="3" s="1"/>
  <c r="C159" i="3"/>
  <c r="C145" i="3"/>
  <c r="J126" i="4"/>
  <c r="C176" i="5"/>
  <c r="D176" i="5" s="1"/>
  <c r="C158" i="5"/>
  <c r="C144" i="5"/>
  <c r="D85" i="7"/>
  <c r="C88" i="7"/>
  <c r="B152" i="18"/>
  <c r="D151" i="7"/>
  <c r="C72" i="8"/>
  <c r="D69" i="8"/>
  <c r="C55" i="17"/>
  <c r="D52" i="17"/>
  <c r="C124" i="17"/>
  <c r="C104" i="5"/>
  <c r="D144" i="5"/>
  <c r="D117" i="3"/>
  <c r="B177" i="3"/>
  <c r="B118" i="3"/>
  <c r="D116" i="3"/>
  <c r="C88" i="5"/>
  <c r="D85" i="5"/>
  <c r="C88" i="3"/>
  <c r="D85" i="3"/>
  <c r="B166" i="8"/>
  <c r="D164" i="8"/>
  <c r="B138" i="17"/>
  <c r="D137" i="18"/>
  <c r="B152" i="8"/>
  <c r="J127" i="4"/>
  <c r="J145" i="4" s="1"/>
  <c r="J163" i="4" s="1"/>
  <c r="J181" i="4" s="1"/>
  <c r="C159" i="5"/>
  <c r="D159" i="5" s="1"/>
  <c r="C177" i="5"/>
  <c r="D177" i="5" s="1"/>
  <c r="C145" i="5"/>
  <c r="L127" i="4"/>
  <c r="L145" i="4" s="1"/>
  <c r="L163" i="4" s="1"/>
  <c r="L181" i="4" s="1"/>
  <c r="C165" i="8"/>
  <c r="D165" i="8" s="1"/>
  <c r="C183" i="8"/>
  <c r="D183" i="8" s="1"/>
  <c r="C151" i="8"/>
  <c r="E126" i="4"/>
  <c r="E143" i="4" s="1"/>
  <c r="E161" i="4" s="1"/>
  <c r="E179" i="4" s="1"/>
  <c r="C158" i="3"/>
  <c r="C144" i="3"/>
  <c r="C146" i="3" s="1"/>
  <c r="C175" i="3"/>
  <c r="W126" i="4"/>
  <c r="W144" i="4" s="1"/>
  <c r="W162" i="4" s="1"/>
  <c r="W180" i="4" s="1"/>
  <c r="C182" i="18"/>
  <c r="C184" i="18" s="1"/>
  <c r="C164" i="18"/>
  <c r="C166" i="18" s="1"/>
  <c r="C150" i="18"/>
  <c r="V127" i="4"/>
  <c r="V145" i="4" s="1"/>
  <c r="V163" i="4" s="1"/>
  <c r="V181" i="4" s="1"/>
  <c r="C165" i="17"/>
  <c r="C183" i="17"/>
  <c r="D183" i="17" s="1"/>
  <c r="C151" i="17"/>
  <c r="D151" i="17" s="1"/>
  <c r="K126" i="4"/>
  <c r="K143" i="4" s="1"/>
  <c r="K161" i="4" s="1"/>
  <c r="K179" i="4" s="1"/>
  <c r="C182" i="7"/>
  <c r="C164" i="7"/>
  <c r="C166" i="7" s="1"/>
  <c r="C150" i="7"/>
  <c r="C152" i="7" s="1"/>
  <c r="W188" i="4"/>
  <c r="W189" i="4" s="1"/>
  <c r="D69" i="7"/>
  <c r="C72" i="7"/>
  <c r="B124" i="17"/>
  <c r="D122" i="17"/>
  <c r="D103" i="5"/>
  <c r="D131" i="3"/>
  <c r="B132" i="3"/>
  <c r="C55" i="8"/>
  <c r="D52" i="8"/>
  <c r="C138" i="8"/>
  <c r="D136" i="17"/>
  <c r="C138" i="17"/>
  <c r="D183" i="18"/>
  <c r="B132" i="5"/>
  <c r="D130" i="5"/>
  <c r="D165" i="7"/>
  <c r="B104" i="5"/>
  <c r="D102" i="5"/>
  <c r="C72" i="18"/>
  <c r="D69" i="18"/>
  <c r="C124" i="18"/>
  <c r="B138" i="7"/>
  <c r="D136" i="7"/>
  <c r="D108" i="7"/>
  <c r="B110" i="7"/>
  <c r="B110" i="18"/>
  <c r="D109" i="18"/>
  <c r="C110" i="8"/>
  <c r="B166" i="17"/>
  <c r="D164" i="17"/>
  <c r="B166" i="18"/>
  <c r="D165" i="18"/>
  <c r="B110" i="8"/>
  <c r="D108" i="8"/>
  <c r="B184" i="7"/>
  <c r="D182" i="7"/>
  <c r="D108" i="18"/>
  <c r="C110" i="18"/>
  <c r="C88" i="17"/>
  <c r="D87" i="17"/>
  <c r="B178" i="5"/>
  <c r="B152" i="17"/>
  <c r="D150" i="17"/>
  <c r="B146" i="5"/>
  <c r="D145" i="5"/>
  <c r="D159" i="3"/>
  <c r="B160" i="3"/>
  <c r="C88" i="8"/>
  <c r="D85" i="8"/>
  <c r="D123" i="8"/>
  <c r="D145" i="3"/>
  <c r="C132" i="3"/>
  <c r="D130" i="3"/>
  <c r="B104" i="3"/>
  <c r="D102" i="3"/>
  <c r="C72" i="5"/>
  <c r="D69" i="5"/>
  <c r="D52" i="18"/>
  <c r="C55" i="18"/>
  <c r="C72" i="3"/>
  <c r="D69" i="3"/>
  <c r="C138" i="18"/>
  <c r="D164" i="7"/>
  <c r="B166" i="7"/>
  <c r="D137" i="8"/>
  <c r="D165" i="17"/>
  <c r="D122" i="7"/>
  <c r="B124" i="7"/>
  <c r="D123" i="18"/>
  <c r="J188" i="4"/>
  <c r="J189" i="4" s="1"/>
  <c r="K191" i="4"/>
  <c r="K192" i="4" s="1"/>
  <c r="E191" i="4"/>
  <c r="E192" i="4" s="1"/>
  <c r="L191" i="4"/>
  <c r="L192" i="4" s="1"/>
  <c r="L185" i="4"/>
  <c r="L186" i="4" s="1"/>
  <c r="E189" i="4"/>
  <c r="K188" i="4"/>
  <c r="K189" i="4" s="1"/>
  <c r="V185" i="4"/>
  <c r="V186" i="4" s="1"/>
  <c r="E185" i="4"/>
  <c r="E186" i="4" s="1"/>
  <c r="L188" i="4"/>
  <c r="L189" i="4" s="1"/>
  <c r="K132" i="4"/>
  <c r="K150" i="4" s="1"/>
  <c r="K168" i="4" s="1"/>
  <c r="K185" i="4" s="1"/>
  <c r="K186" i="4" s="1"/>
  <c r="S132" i="4"/>
  <c r="S150" i="4" s="1"/>
  <c r="L143" i="4"/>
  <c r="L161" i="4" s="1"/>
  <c r="L179" i="4" s="1"/>
  <c r="N144" i="4"/>
  <c r="N162" i="4" s="1"/>
  <c r="N143" i="4"/>
  <c r="N161" i="4" s="1"/>
  <c r="N179" i="4" s="1"/>
  <c r="N194" i="4" s="1"/>
  <c r="N195" i="4" s="1"/>
  <c r="R143" i="4"/>
  <c r="R161" i="4" s="1"/>
  <c r="R179" i="4" s="1"/>
  <c r="R194" i="4" s="1"/>
  <c r="R195" i="4" s="1"/>
  <c r="R144" i="4"/>
  <c r="R162" i="4" s="1"/>
  <c r="M144" i="4"/>
  <c r="M162" i="4" s="1"/>
  <c r="M143" i="4"/>
  <c r="M161" i="4" s="1"/>
  <c r="M179" i="4" s="1"/>
  <c r="M194" i="4" s="1"/>
  <c r="M195" i="4" s="1"/>
  <c r="T144" i="4"/>
  <c r="T162" i="4" s="1"/>
  <c r="T143" i="4"/>
  <c r="T161" i="4" s="1"/>
  <c r="T179" i="4" s="1"/>
  <c r="T194" i="4" s="1"/>
  <c r="T195" i="4" s="1"/>
  <c r="K144" i="4"/>
  <c r="K162" i="4" s="1"/>
  <c r="K180" i="4" s="1"/>
  <c r="V143" i="4"/>
  <c r="V161" i="4" s="1"/>
  <c r="V179" i="4" s="1"/>
  <c r="S144" i="4"/>
  <c r="S162" i="4" s="1"/>
  <c r="S143" i="4"/>
  <c r="S161" i="4" s="1"/>
  <c r="S179" i="4" s="1"/>
  <c r="S194" i="4" s="1"/>
  <c r="S195" i="4" s="1"/>
  <c r="J131" i="4"/>
  <c r="J149" i="4" s="1"/>
  <c r="J167" i="4" s="1"/>
  <c r="J132" i="4"/>
  <c r="J150" i="4" s="1"/>
  <c r="J168" i="4" s="1"/>
  <c r="U144" i="4"/>
  <c r="U162" i="4" s="1"/>
  <c r="U143" i="4"/>
  <c r="U161" i="4" s="1"/>
  <c r="U179" i="4" s="1"/>
  <c r="U194" i="4" s="1"/>
  <c r="U195" i="4" s="1"/>
  <c r="J143" i="4"/>
  <c r="J161" i="4" s="1"/>
  <c r="J179" i="4" s="1"/>
  <c r="C152" i="18" l="1"/>
  <c r="D152" i="18" s="1"/>
  <c r="B158" i="18" s="1"/>
  <c r="H157" i="18" s="1"/>
  <c r="C177" i="3"/>
  <c r="C152" i="8"/>
  <c r="D132" i="21"/>
  <c r="B137" i="21"/>
  <c r="H136" i="21" s="1"/>
  <c r="B138" i="21"/>
  <c r="H137" i="21" s="1"/>
  <c r="C78" i="19"/>
  <c r="D72" i="19"/>
  <c r="D132" i="20"/>
  <c r="B138" i="20" s="1"/>
  <c r="H137" i="20" s="1"/>
  <c r="B137" i="20"/>
  <c r="H136" i="20" s="1"/>
  <c r="D55" i="19"/>
  <c r="C60" i="19"/>
  <c r="I56" i="19" s="1"/>
  <c r="C61" i="19"/>
  <c r="C59" i="19"/>
  <c r="I55" i="19" s="1"/>
  <c r="C146" i="19"/>
  <c r="D144" i="19"/>
  <c r="C123" i="20"/>
  <c r="I122" i="20" s="1"/>
  <c r="D88" i="19"/>
  <c r="C94" i="19"/>
  <c r="C93" i="19"/>
  <c r="I89" i="19" s="1"/>
  <c r="C160" i="20"/>
  <c r="D158" i="20"/>
  <c r="B77" i="19"/>
  <c r="H73" i="19" s="1"/>
  <c r="B59" i="19"/>
  <c r="H55" i="19" s="1"/>
  <c r="J144" i="4"/>
  <c r="J162" i="4" s="1"/>
  <c r="J180" i="4" s="1"/>
  <c r="W143" i="4"/>
  <c r="W161" i="4" s="1"/>
  <c r="W179" i="4" s="1"/>
  <c r="E144" i="4"/>
  <c r="E162" i="4" s="1"/>
  <c r="E180" i="4" s="1"/>
  <c r="C138" i="20"/>
  <c r="I137" i="20" s="1"/>
  <c r="C137" i="20"/>
  <c r="I136" i="20" s="1"/>
  <c r="D118" i="19"/>
  <c r="B124" i="19" s="1"/>
  <c r="H123" i="19" s="1"/>
  <c r="D55" i="21"/>
  <c r="B59" i="21" s="1"/>
  <c r="H55" i="21" s="1"/>
  <c r="D104" i="19"/>
  <c r="B110" i="19" s="1"/>
  <c r="H109" i="19" s="1"/>
  <c r="D72" i="20"/>
  <c r="C78" i="20" s="1"/>
  <c r="H144" i="4"/>
  <c r="H162" i="4" s="1"/>
  <c r="H180" i="4" s="1"/>
  <c r="H143" i="4"/>
  <c r="H161" i="4" s="1"/>
  <c r="H179" i="4" s="1"/>
  <c r="F191" i="4"/>
  <c r="F192" i="4" s="1"/>
  <c r="C160" i="19"/>
  <c r="D104" i="20"/>
  <c r="C110" i="20" s="1"/>
  <c r="I109" i="20" s="1"/>
  <c r="C109" i="20"/>
  <c r="I108" i="20" s="1"/>
  <c r="C177" i="21"/>
  <c r="D177" i="20"/>
  <c r="B183" i="20" s="1"/>
  <c r="H182" i="20" s="1"/>
  <c r="F143" i="4"/>
  <c r="F161" i="4" s="1"/>
  <c r="F179" i="4" s="1"/>
  <c r="F144" i="4"/>
  <c r="F162" i="4" s="1"/>
  <c r="F180" i="4" s="1"/>
  <c r="L144" i="4"/>
  <c r="L162" i="4" s="1"/>
  <c r="L180" i="4" s="1"/>
  <c r="L194" i="4" s="1"/>
  <c r="L195" i="4" s="1"/>
  <c r="V144" i="4"/>
  <c r="V162" i="4" s="1"/>
  <c r="V180" i="4" s="1"/>
  <c r="C184" i="7"/>
  <c r="D160" i="21"/>
  <c r="B166" i="21" s="1"/>
  <c r="H165" i="21" s="1"/>
  <c r="D118" i="21"/>
  <c r="C123" i="21" s="1"/>
  <c r="I122" i="21" s="1"/>
  <c r="B123" i="21"/>
  <c r="H122" i="21" s="1"/>
  <c r="B110" i="20"/>
  <c r="H109" i="20" s="1"/>
  <c r="B109" i="20"/>
  <c r="H108" i="20" s="1"/>
  <c r="G105" i="20" s="1"/>
  <c r="D55" i="20"/>
  <c r="C61" i="20" s="1"/>
  <c r="I188" i="4"/>
  <c r="I189" i="4" s="1"/>
  <c r="H188" i="4"/>
  <c r="H189" i="4" s="1"/>
  <c r="D88" i="20"/>
  <c r="B92" i="20" s="1"/>
  <c r="H88" i="20" s="1"/>
  <c r="C94" i="20"/>
  <c r="C93" i="20"/>
  <c r="I89" i="20" s="1"/>
  <c r="C92" i="20"/>
  <c r="I88" i="20" s="1"/>
  <c r="D88" i="21"/>
  <c r="C93" i="21" s="1"/>
  <c r="I89" i="21" s="1"/>
  <c r="C92" i="21"/>
  <c r="I88" i="21" s="1"/>
  <c r="D104" i="21"/>
  <c r="B110" i="21" s="1"/>
  <c r="H109" i="21" s="1"/>
  <c r="D132" i="19"/>
  <c r="B137" i="19"/>
  <c r="H136" i="19" s="1"/>
  <c r="C146" i="20"/>
  <c r="D146" i="20" s="1"/>
  <c r="C160" i="21"/>
  <c r="D146" i="21"/>
  <c r="B152" i="21" s="1"/>
  <c r="H151" i="21" s="1"/>
  <c r="D175" i="20"/>
  <c r="B182" i="20" s="1"/>
  <c r="H181" i="20" s="1"/>
  <c r="D72" i="21"/>
  <c r="C76" i="21"/>
  <c r="I72" i="21" s="1"/>
  <c r="C77" i="21"/>
  <c r="I73" i="21" s="1"/>
  <c r="F188" i="4"/>
  <c r="F189" i="4" s="1"/>
  <c r="D118" i="20"/>
  <c r="B123" i="20" s="1"/>
  <c r="H122" i="20" s="1"/>
  <c r="B124" i="20"/>
  <c r="H123" i="20" s="1"/>
  <c r="C177" i="19"/>
  <c r="G194" i="4"/>
  <c r="G195" i="4" s="1"/>
  <c r="J185" i="4"/>
  <c r="J186" i="4" s="1"/>
  <c r="D124" i="7"/>
  <c r="B130" i="7"/>
  <c r="H129" i="7" s="1"/>
  <c r="D166" i="7"/>
  <c r="B171" i="7" s="1"/>
  <c r="H170" i="7" s="1"/>
  <c r="D72" i="3"/>
  <c r="C76" i="3"/>
  <c r="I72" i="3" s="1"/>
  <c r="C77" i="3"/>
  <c r="I73" i="3" s="1"/>
  <c r="C78" i="3"/>
  <c r="I74" i="3" s="1"/>
  <c r="D104" i="3"/>
  <c r="C109" i="3" s="1"/>
  <c r="I108" i="3" s="1"/>
  <c r="B109" i="3"/>
  <c r="H108" i="3" s="1"/>
  <c r="D88" i="17"/>
  <c r="B94" i="17" s="1"/>
  <c r="D166" i="18"/>
  <c r="C172" i="18" s="1"/>
  <c r="I171" i="18" s="1"/>
  <c r="D110" i="7"/>
  <c r="B116" i="7" s="1"/>
  <c r="H115" i="7" s="1"/>
  <c r="D72" i="18"/>
  <c r="C77" i="18" s="1"/>
  <c r="I73" i="18" s="1"/>
  <c r="D132" i="3"/>
  <c r="C138" i="3" s="1"/>
  <c r="I137" i="3" s="1"/>
  <c r="B137" i="3"/>
  <c r="H136" i="3" s="1"/>
  <c r="D124" i="17"/>
  <c r="B130" i="17" s="1"/>
  <c r="H129" i="17" s="1"/>
  <c r="C160" i="3"/>
  <c r="D158" i="3"/>
  <c r="B165" i="3" s="1"/>
  <c r="H164" i="3" s="1"/>
  <c r="C130" i="17"/>
  <c r="I129" i="17" s="1"/>
  <c r="D55" i="17"/>
  <c r="B59" i="17" s="1"/>
  <c r="H55" i="17" s="1"/>
  <c r="D150" i="18"/>
  <c r="B157" i="18" s="1"/>
  <c r="H156" i="18" s="1"/>
  <c r="C160" i="5"/>
  <c r="D160" i="5" s="1"/>
  <c r="B166" i="5" s="1"/>
  <c r="H165" i="5" s="1"/>
  <c r="C184" i="8"/>
  <c r="C152" i="17"/>
  <c r="D152" i="17" s="1"/>
  <c r="B157" i="17" s="1"/>
  <c r="H156" i="17" s="1"/>
  <c r="D124" i="8"/>
  <c r="C129" i="8" s="1"/>
  <c r="I128" i="8" s="1"/>
  <c r="D150" i="7"/>
  <c r="D118" i="5"/>
  <c r="B124" i="5" s="1"/>
  <c r="H123" i="5" s="1"/>
  <c r="D72" i="5"/>
  <c r="C77" i="5" s="1"/>
  <c r="I73" i="5" s="1"/>
  <c r="D88" i="8"/>
  <c r="C94" i="8" s="1"/>
  <c r="I90" i="8" s="1"/>
  <c r="D132" i="5"/>
  <c r="C138" i="5" s="1"/>
  <c r="I137" i="5" s="1"/>
  <c r="D138" i="17"/>
  <c r="B144" i="17" s="1"/>
  <c r="D118" i="3"/>
  <c r="C124" i="3" s="1"/>
  <c r="I123" i="3" s="1"/>
  <c r="B123" i="3"/>
  <c r="H122" i="3" s="1"/>
  <c r="D88" i="7"/>
  <c r="C92" i="7" s="1"/>
  <c r="I88" i="7" s="1"/>
  <c r="C93" i="7"/>
  <c r="I89" i="7" s="1"/>
  <c r="C178" i="5"/>
  <c r="D182" i="17"/>
  <c r="C184" i="17"/>
  <c r="D110" i="17"/>
  <c r="D182" i="18"/>
  <c r="B189" i="18" s="1"/>
  <c r="H188" i="18" s="1"/>
  <c r="D55" i="5"/>
  <c r="D138" i="18"/>
  <c r="B144" i="18" s="1"/>
  <c r="H143" i="18" s="1"/>
  <c r="D55" i="18"/>
  <c r="C59" i="18" s="1"/>
  <c r="I55" i="18" s="1"/>
  <c r="C137" i="3"/>
  <c r="I136" i="3" s="1"/>
  <c r="D160" i="3"/>
  <c r="B166" i="3" s="1"/>
  <c r="H165" i="3" s="1"/>
  <c r="D184" i="7"/>
  <c r="C189" i="7" s="1"/>
  <c r="I188" i="7" s="1"/>
  <c r="B190" i="7"/>
  <c r="H189" i="7" s="1"/>
  <c r="D110" i="8"/>
  <c r="B116" i="8" s="1"/>
  <c r="H115" i="8" s="1"/>
  <c r="D104" i="5"/>
  <c r="C110" i="5" s="1"/>
  <c r="I109" i="5" s="1"/>
  <c r="C143" i="8"/>
  <c r="I142" i="8" s="1"/>
  <c r="D88" i="3"/>
  <c r="C92" i="3" s="1"/>
  <c r="I88" i="3" s="1"/>
  <c r="D88" i="5"/>
  <c r="C92" i="5" s="1"/>
  <c r="I88" i="5" s="1"/>
  <c r="D175" i="3"/>
  <c r="D72" i="8"/>
  <c r="C76" i="8" s="1"/>
  <c r="I72" i="8" s="1"/>
  <c r="B92" i="7"/>
  <c r="H88" i="7" s="1"/>
  <c r="D184" i="18"/>
  <c r="D88" i="18"/>
  <c r="C92" i="18"/>
  <c r="I88" i="18" s="1"/>
  <c r="C94" i="18"/>
  <c r="D144" i="3"/>
  <c r="D151" i="8"/>
  <c r="D158" i="5"/>
  <c r="D184" i="8"/>
  <c r="B190" i="8" s="1"/>
  <c r="H189" i="8" s="1"/>
  <c r="D124" i="18"/>
  <c r="B129" i="18" s="1"/>
  <c r="H128" i="18" s="1"/>
  <c r="D55" i="7"/>
  <c r="C60" i="7" s="1"/>
  <c r="I56" i="7" s="1"/>
  <c r="B76" i="3"/>
  <c r="H72" i="3" s="1"/>
  <c r="C115" i="8"/>
  <c r="I114" i="8" s="1"/>
  <c r="C116" i="8"/>
  <c r="I115" i="8" s="1"/>
  <c r="D110" i="18"/>
  <c r="B115" i="18" s="1"/>
  <c r="H114" i="18" s="1"/>
  <c r="B116" i="18"/>
  <c r="H115" i="18" s="1"/>
  <c r="D138" i="7"/>
  <c r="C144" i="7" s="1"/>
  <c r="I143" i="7" s="1"/>
  <c r="D55" i="8"/>
  <c r="C59" i="8"/>
  <c r="I55" i="8" s="1"/>
  <c r="D72" i="7"/>
  <c r="B76" i="7" s="1"/>
  <c r="H72" i="7" s="1"/>
  <c r="C172" i="7"/>
  <c r="I171" i="7" s="1"/>
  <c r="C171" i="7"/>
  <c r="I170" i="7" s="1"/>
  <c r="D152" i="8"/>
  <c r="C157" i="8" s="1"/>
  <c r="I156" i="8" s="1"/>
  <c r="B157" i="8"/>
  <c r="H156" i="8" s="1"/>
  <c r="D177" i="3"/>
  <c r="C182" i="3" s="1"/>
  <c r="I181" i="3" s="1"/>
  <c r="D164" i="18"/>
  <c r="C171" i="18" s="1"/>
  <c r="I170" i="18" s="1"/>
  <c r="C146" i="5"/>
  <c r="D146" i="5" s="1"/>
  <c r="C166" i="8"/>
  <c r="D166" i="8" s="1"/>
  <c r="C166" i="17"/>
  <c r="D166" i="17" s="1"/>
  <c r="D138" i="8"/>
  <c r="B143" i="8" s="1"/>
  <c r="H142" i="8" s="1"/>
  <c r="B144" i="8"/>
  <c r="H143" i="8" s="1"/>
  <c r="D152" i="7"/>
  <c r="C158" i="7" s="1"/>
  <c r="I157" i="7" s="1"/>
  <c r="C116" i="7"/>
  <c r="I115" i="7" s="1"/>
  <c r="C115" i="7"/>
  <c r="I114" i="7" s="1"/>
  <c r="D55" i="3"/>
  <c r="B59" i="3" s="1"/>
  <c r="H55" i="3" s="1"/>
  <c r="D146" i="3"/>
  <c r="C152" i="3" s="1"/>
  <c r="I151" i="3" s="1"/>
  <c r="D182" i="8"/>
  <c r="D72" i="17"/>
  <c r="C77" i="17" s="1"/>
  <c r="I73" i="17" s="1"/>
  <c r="E194" i="4"/>
  <c r="E195" i="4" s="1"/>
  <c r="J194" i="4"/>
  <c r="J195" i="4" s="1"/>
  <c r="K194" i="4"/>
  <c r="K195" i="4" s="1"/>
  <c r="V194" i="4"/>
  <c r="V195" i="4" s="1"/>
  <c r="W194" i="4"/>
  <c r="W195" i="4" s="1"/>
  <c r="B152" i="20" l="1"/>
  <c r="H151" i="20" s="1"/>
  <c r="B151" i="20"/>
  <c r="H150" i="20" s="1"/>
  <c r="C110" i="21"/>
  <c r="I109" i="21" s="1"/>
  <c r="C157" i="18"/>
  <c r="I156" i="18" s="1"/>
  <c r="D177" i="21"/>
  <c r="C165" i="21"/>
  <c r="I164" i="21" s="1"/>
  <c r="C166" i="21"/>
  <c r="I165" i="21" s="1"/>
  <c r="C138" i="19"/>
  <c r="I137" i="19" s="1"/>
  <c r="C137" i="19"/>
  <c r="I136" i="19" s="1"/>
  <c r="G133" i="19" s="1"/>
  <c r="H224" i="4"/>
  <c r="H225" i="4" s="1"/>
  <c r="J105" i="20"/>
  <c r="F194" i="4"/>
  <c r="F195" i="4" s="1"/>
  <c r="C151" i="21"/>
  <c r="I150" i="21" s="1"/>
  <c r="B92" i="21"/>
  <c r="H88" i="21" s="1"/>
  <c r="D160" i="20"/>
  <c r="C182" i="20"/>
  <c r="I181" i="20" s="1"/>
  <c r="G178" i="20" s="1"/>
  <c r="B123" i="19"/>
  <c r="H122" i="19" s="1"/>
  <c r="B60" i="20"/>
  <c r="H56" i="20" s="1"/>
  <c r="B61" i="20"/>
  <c r="B78" i="20"/>
  <c r="B77" i="20"/>
  <c r="H73" i="20" s="1"/>
  <c r="C61" i="21"/>
  <c r="B60" i="21"/>
  <c r="H56" i="21" s="1"/>
  <c r="B61" i="21"/>
  <c r="B189" i="8"/>
  <c r="H188" i="8" s="1"/>
  <c r="C60" i="3"/>
  <c r="I56" i="3" s="1"/>
  <c r="B130" i="18"/>
  <c r="B165" i="5"/>
  <c r="H164" i="5" s="1"/>
  <c r="C76" i="17"/>
  <c r="I72" i="17" s="1"/>
  <c r="B151" i="3"/>
  <c r="H150" i="3" s="1"/>
  <c r="C61" i="3"/>
  <c r="I57" i="3" s="1"/>
  <c r="C77" i="7"/>
  <c r="I73" i="7" s="1"/>
  <c r="B76" i="18"/>
  <c r="H72" i="18" s="1"/>
  <c r="C59" i="7"/>
  <c r="I55" i="7" s="1"/>
  <c r="B76" i="17"/>
  <c r="H72" i="17" s="1"/>
  <c r="B158" i="8"/>
  <c r="H157" i="8" s="1"/>
  <c r="C158" i="18"/>
  <c r="I157" i="18" s="1"/>
  <c r="C61" i="18"/>
  <c r="B143" i="17"/>
  <c r="H142" i="17" s="1"/>
  <c r="C93" i="8"/>
  <c r="I89" i="8" s="1"/>
  <c r="C129" i="17"/>
  <c r="I128" i="17" s="1"/>
  <c r="B129" i="17"/>
  <c r="H128" i="17" s="1"/>
  <c r="C78" i="18"/>
  <c r="B172" i="18"/>
  <c r="H171" i="18" s="1"/>
  <c r="C78" i="21"/>
  <c r="B77" i="21"/>
  <c r="H73" i="21" s="1"/>
  <c r="B78" i="21"/>
  <c r="B151" i="21"/>
  <c r="H150" i="21" s="1"/>
  <c r="C152" i="20"/>
  <c r="I151" i="20" s="1"/>
  <c r="C151" i="20"/>
  <c r="I150" i="20" s="1"/>
  <c r="B76" i="20"/>
  <c r="H72" i="20" s="1"/>
  <c r="D177" i="19"/>
  <c r="B94" i="20"/>
  <c r="B93" i="20"/>
  <c r="H89" i="20" s="1"/>
  <c r="H85" i="20" s="1"/>
  <c r="C59" i="20"/>
  <c r="I55" i="20" s="1"/>
  <c r="B165" i="21"/>
  <c r="H164" i="21" s="1"/>
  <c r="G161" i="21" s="1"/>
  <c r="B76" i="21"/>
  <c r="H72" i="21" s="1"/>
  <c r="H69" i="21" s="1"/>
  <c r="C152" i="21"/>
  <c r="I151" i="21" s="1"/>
  <c r="C76" i="20"/>
  <c r="I72" i="20" s="1"/>
  <c r="C110" i="19"/>
  <c r="I109" i="19" s="1"/>
  <c r="C60" i="21"/>
  <c r="I56" i="21" s="1"/>
  <c r="C124" i="19"/>
  <c r="I123" i="19" s="1"/>
  <c r="C124" i="21"/>
  <c r="I123" i="21" s="1"/>
  <c r="B94" i="19"/>
  <c r="B93" i="19"/>
  <c r="H89" i="19" s="1"/>
  <c r="C76" i="19"/>
  <c r="I72" i="19" s="1"/>
  <c r="B76" i="19"/>
  <c r="H72" i="19" s="1"/>
  <c r="B78" i="19"/>
  <c r="C183" i="20"/>
  <c r="I182" i="20" s="1"/>
  <c r="C137" i="21"/>
  <c r="I136" i="21" s="1"/>
  <c r="G133" i="21" s="1"/>
  <c r="C138" i="21"/>
  <c r="I137" i="21" s="1"/>
  <c r="C165" i="19"/>
  <c r="I164" i="19" s="1"/>
  <c r="B59" i="20"/>
  <c r="H55" i="20" s="1"/>
  <c r="B165" i="20"/>
  <c r="H164" i="20" s="1"/>
  <c r="G133" i="20"/>
  <c r="B59" i="7"/>
  <c r="H55" i="7" s="1"/>
  <c r="C78" i="17"/>
  <c r="B152" i="3"/>
  <c r="H151" i="3" s="1"/>
  <c r="C59" i="3"/>
  <c r="I55" i="3" s="1"/>
  <c r="C109" i="5"/>
  <c r="I108" i="5" s="1"/>
  <c r="C151" i="3"/>
  <c r="I150" i="3" s="1"/>
  <c r="B144" i="7"/>
  <c r="H143" i="7" s="1"/>
  <c r="B59" i="18"/>
  <c r="H55" i="18" s="1"/>
  <c r="C189" i="18"/>
  <c r="I188" i="18" s="1"/>
  <c r="C144" i="8"/>
  <c r="I143" i="8" s="1"/>
  <c r="B189" i="7"/>
  <c r="H188" i="7" s="1"/>
  <c r="B124" i="3"/>
  <c r="H123" i="3" s="1"/>
  <c r="C76" i="18"/>
  <c r="I72" i="18" s="1"/>
  <c r="B138" i="19"/>
  <c r="H137" i="19" s="1"/>
  <c r="B109" i="21"/>
  <c r="H108" i="21" s="1"/>
  <c r="G105" i="21" s="1"/>
  <c r="C94" i="21"/>
  <c r="B94" i="21"/>
  <c r="B93" i="21"/>
  <c r="H89" i="21" s="1"/>
  <c r="C60" i="20"/>
  <c r="I56" i="20" s="1"/>
  <c r="B124" i="21"/>
  <c r="H123" i="21" s="1"/>
  <c r="C109" i="21"/>
  <c r="I108" i="21" s="1"/>
  <c r="H194" i="4"/>
  <c r="H195" i="4" s="1"/>
  <c r="C77" i="20"/>
  <c r="I73" i="20" s="1"/>
  <c r="C109" i="19"/>
  <c r="I108" i="19" s="1"/>
  <c r="C59" i="21"/>
  <c r="I55" i="21" s="1"/>
  <c r="H52" i="21" s="1"/>
  <c r="C123" i="19"/>
  <c r="I122" i="19" s="1"/>
  <c r="C92" i="19"/>
  <c r="I88" i="19" s="1"/>
  <c r="C124" i="20"/>
  <c r="I123" i="20" s="1"/>
  <c r="G119" i="20" s="1"/>
  <c r="D146" i="19"/>
  <c r="B152" i="19" s="1"/>
  <c r="H151" i="19" s="1"/>
  <c r="B60" i="19"/>
  <c r="H56" i="19" s="1"/>
  <c r="H52" i="19" s="1"/>
  <c r="B61" i="19"/>
  <c r="C77" i="19"/>
  <c r="I73" i="19" s="1"/>
  <c r="B92" i="19"/>
  <c r="H88" i="19" s="1"/>
  <c r="B109" i="19"/>
  <c r="H108" i="19" s="1"/>
  <c r="G105" i="19" s="1"/>
  <c r="D160" i="19"/>
  <c r="B172" i="8"/>
  <c r="H171" i="8" s="1"/>
  <c r="B171" i="8"/>
  <c r="H170" i="8" s="1"/>
  <c r="B152" i="5"/>
  <c r="H151" i="5" s="1"/>
  <c r="B151" i="5"/>
  <c r="H150" i="5" s="1"/>
  <c r="B171" i="17"/>
  <c r="H170" i="17" s="1"/>
  <c r="B172" i="17"/>
  <c r="H171" i="17" s="1"/>
  <c r="B190" i="18"/>
  <c r="H189" i="18" s="1"/>
  <c r="C93" i="3"/>
  <c r="I89" i="3" s="1"/>
  <c r="C143" i="18"/>
  <c r="I142" i="18" s="1"/>
  <c r="C61" i="5"/>
  <c r="I57" i="5" s="1"/>
  <c r="B60" i="5"/>
  <c r="H56" i="5" s="1"/>
  <c r="B61" i="5"/>
  <c r="H57" i="5" s="1"/>
  <c r="B115" i="17"/>
  <c r="H114" i="17" s="1"/>
  <c r="B116" i="17"/>
  <c r="H115" i="17" s="1"/>
  <c r="B92" i="3"/>
  <c r="H88" i="3" s="1"/>
  <c r="B137" i="5"/>
  <c r="H136" i="5" s="1"/>
  <c r="C115" i="18"/>
  <c r="I114" i="18" s="1"/>
  <c r="C123" i="5"/>
  <c r="I122" i="5" s="1"/>
  <c r="C124" i="5"/>
  <c r="I123" i="5" s="1"/>
  <c r="B59" i="5"/>
  <c r="H55" i="5" s="1"/>
  <c r="B129" i="8"/>
  <c r="H128" i="8" s="1"/>
  <c r="C165" i="5"/>
  <c r="I164" i="5" s="1"/>
  <c r="G161" i="5" s="1"/>
  <c r="C166" i="5"/>
  <c r="I165" i="5" s="1"/>
  <c r="C59" i="17"/>
  <c r="I55" i="17" s="1"/>
  <c r="B60" i="17"/>
  <c r="H56" i="17" s="1"/>
  <c r="B61" i="17"/>
  <c r="C166" i="3"/>
  <c r="I165" i="3" s="1"/>
  <c r="C165" i="3"/>
  <c r="I164" i="3" s="1"/>
  <c r="G161" i="3" s="1"/>
  <c r="C129" i="18"/>
  <c r="I128" i="18" s="1"/>
  <c r="G125" i="18" s="1"/>
  <c r="B93" i="17"/>
  <c r="H89" i="17" s="1"/>
  <c r="B92" i="17"/>
  <c r="H88" i="17" s="1"/>
  <c r="B158" i="17"/>
  <c r="H157" i="17" s="1"/>
  <c r="B77" i="7"/>
  <c r="H73" i="7" s="1"/>
  <c r="B78" i="7"/>
  <c r="H74" i="7" s="1"/>
  <c r="C77" i="8"/>
  <c r="I73" i="8" s="1"/>
  <c r="B77" i="8"/>
  <c r="H73" i="8" s="1"/>
  <c r="B78" i="8"/>
  <c r="H74" i="8" s="1"/>
  <c r="G153" i="18"/>
  <c r="B77" i="5"/>
  <c r="H73" i="5" s="1"/>
  <c r="B78" i="5"/>
  <c r="H74" i="5" s="1"/>
  <c r="C190" i="18"/>
  <c r="I189" i="18" s="1"/>
  <c r="G125" i="17"/>
  <c r="C130" i="18"/>
  <c r="B171" i="18"/>
  <c r="H170" i="18" s="1"/>
  <c r="G167" i="18" s="1"/>
  <c r="C92" i="17"/>
  <c r="I88" i="17" s="1"/>
  <c r="B110" i="3"/>
  <c r="H109" i="3" s="1"/>
  <c r="C110" i="3"/>
  <c r="I109" i="3" s="1"/>
  <c r="C137" i="5"/>
  <c r="I136" i="5" s="1"/>
  <c r="G153" i="8"/>
  <c r="B61" i="8"/>
  <c r="H57" i="8" s="1"/>
  <c r="B60" i="8"/>
  <c r="H56" i="8" s="1"/>
  <c r="C94" i="5"/>
  <c r="I90" i="5" s="1"/>
  <c r="B93" i="5"/>
  <c r="H89" i="5" s="1"/>
  <c r="B94" i="5"/>
  <c r="H90" i="5" s="1"/>
  <c r="G139" i="8"/>
  <c r="C151" i="5"/>
  <c r="I150" i="5" s="1"/>
  <c r="C152" i="5"/>
  <c r="I151" i="5" s="1"/>
  <c r="B183" i="3"/>
  <c r="H182" i="3" s="1"/>
  <c r="C78" i="7"/>
  <c r="I74" i="7" s="1"/>
  <c r="C60" i="8"/>
  <c r="I56" i="8" s="1"/>
  <c r="C61" i="7"/>
  <c r="I57" i="7" s="1"/>
  <c r="B60" i="7"/>
  <c r="H56" i="7" s="1"/>
  <c r="B61" i="7"/>
  <c r="H57" i="7" s="1"/>
  <c r="B92" i="18"/>
  <c r="H88" i="18" s="1"/>
  <c r="B93" i="18"/>
  <c r="H89" i="18" s="1"/>
  <c r="B94" i="18"/>
  <c r="C158" i="8"/>
  <c r="I157" i="8" s="1"/>
  <c r="C157" i="7"/>
  <c r="I156" i="7" s="1"/>
  <c r="B109" i="5"/>
  <c r="H108" i="5" s="1"/>
  <c r="G105" i="5" s="1"/>
  <c r="C60" i="18"/>
  <c r="I56" i="18" s="1"/>
  <c r="B61" i="18"/>
  <c r="B60" i="18"/>
  <c r="H56" i="18" s="1"/>
  <c r="C59" i="5"/>
  <c r="I55" i="5" s="1"/>
  <c r="C116" i="17"/>
  <c r="I115" i="17" s="1"/>
  <c r="D184" i="17"/>
  <c r="D178" i="5"/>
  <c r="B93" i="8"/>
  <c r="H89" i="8" s="1"/>
  <c r="B94" i="8"/>
  <c r="H90" i="8" s="1"/>
  <c r="C76" i="5"/>
  <c r="I72" i="5" s="1"/>
  <c r="B143" i="18"/>
  <c r="H142" i="18" s="1"/>
  <c r="G139" i="18" s="1"/>
  <c r="C123" i="3"/>
  <c r="I122" i="3" s="1"/>
  <c r="G119" i="3" s="1"/>
  <c r="C158" i="17"/>
  <c r="I157" i="17" s="1"/>
  <c r="C157" i="17"/>
  <c r="I156" i="17" s="1"/>
  <c r="C61" i="17"/>
  <c r="C190" i="7"/>
  <c r="I189" i="7" s="1"/>
  <c r="G185" i="7" s="1"/>
  <c r="C144" i="17"/>
  <c r="B115" i="7"/>
  <c r="H114" i="7" s="1"/>
  <c r="G111" i="7" s="1"/>
  <c r="C93" i="17"/>
  <c r="I89" i="17" s="1"/>
  <c r="B76" i="5"/>
  <c r="H72" i="5" s="1"/>
  <c r="H69" i="5" s="1"/>
  <c r="B77" i="3"/>
  <c r="H73" i="3" s="1"/>
  <c r="B78" i="3"/>
  <c r="H74" i="3" s="1"/>
  <c r="B129" i="7"/>
  <c r="H128" i="7" s="1"/>
  <c r="C130" i="7"/>
  <c r="I129" i="7" s="1"/>
  <c r="C143" i="7"/>
  <c r="I142" i="7" s="1"/>
  <c r="C129" i="7"/>
  <c r="I128" i="7" s="1"/>
  <c r="C171" i="8"/>
  <c r="I170" i="8" s="1"/>
  <c r="C172" i="8"/>
  <c r="I171" i="8" s="1"/>
  <c r="B94" i="3"/>
  <c r="H90" i="3" s="1"/>
  <c r="B93" i="3"/>
  <c r="H89" i="3" s="1"/>
  <c r="B158" i="7"/>
  <c r="H157" i="7" s="1"/>
  <c r="B77" i="17"/>
  <c r="H73" i="17" s="1"/>
  <c r="B78" i="17"/>
  <c r="B61" i="3"/>
  <c r="H57" i="3" s="1"/>
  <c r="H52" i="3" s="1"/>
  <c r="B60" i="3"/>
  <c r="H56" i="3" s="1"/>
  <c r="B157" i="7"/>
  <c r="H156" i="7" s="1"/>
  <c r="C171" i="17"/>
  <c r="I170" i="17" s="1"/>
  <c r="C172" i="17"/>
  <c r="I171" i="17" s="1"/>
  <c r="B182" i="3"/>
  <c r="H181" i="3" s="1"/>
  <c r="C76" i="7"/>
  <c r="I72" i="7" s="1"/>
  <c r="C61" i="8"/>
  <c r="I57" i="8" s="1"/>
  <c r="B143" i="7"/>
  <c r="H142" i="7" s="1"/>
  <c r="G139" i="7" s="1"/>
  <c r="C93" i="18"/>
  <c r="I89" i="18" s="1"/>
  <c r="C78" i="8"/>
  <c r="I74" i="8" s="1"/>
  <c r="C93" i="5"/>
  <c r="I89" i="5" s="1"/>
  <c r="C94" i="3"/>
  <c r="I90" i="3" s="1"/>
  <c r="C183" i="3"/>
  <c r="I182" i="3" s="1"/>
  <c r="B59" i="8"/>
  <c r="H55" i="8" s="1"/>
  <c r="B110" i="5"/>
  <c r="H109" i="5" s="1"/>
  <c r="B115" i="8"/>
  <c r="H114" i="8" s="1"/>
  <c r="G111" i="8" s="1"/>
  <c r="C144" i="18"/>
  <c r="I143" i="18" s="1"/>
  <c r="C60" i="5"/>
  <c r="I56" i="5" s="1"/>
  <c r="C115" i="17"/>
  <c r="I114" i="17" s="1"/>
  <c r="B189" i="17"/>
  <c r="H188" i="17" s="1"/>
  <c r="C94" i="7"/>
  <c r="I90" i="7" s="1"/>
  <c r="B94" i="7"/>
  <c r="H90" i="7" s="1"/>
  <c r="B93" i="7"/>
  <c r="H89" i="7" s="1"/>
  <c r="H85" i="7" s="1"/>
  <c r="B76" i="8"/>
  <c r="H72" i="8" s="1"/>
  <c r="B92" i="5"/>
  <c r="H88" i="5" s="1"/>
  <c r="B138" i="5"/>
  <c r="H137" i="5" s="1"/>
  <c r="G133" i="5" s="1"/>
  <c r="C116" i="18"/>
  <c r="I115" i="18" s="1"/>
  <c r="C92" i="8"/>
  <c r="I88" i="8" s="1"/>
  <c r="C78" i="5"/>
  <c r="I74" i="5" s="1"/>
  <c r="B123" i="5"/>
  <c r="H122" i="5" s="1"/>
  <c r="B130" i="8"/>
  <c r="H129" i="8" s="1"/>
  <c r="C190" i="8"/>
  <c r="I189" i="8" s="1"/>
  <c r="C189" i="8"/>
  <c r="I188" i="8" s="1"/>
  <c r="C60" i="17"/>
  <c r="I56" i="17" s="1"/>
  <c r="B138" i="3"/>
  <c r="H137" i="3" s="1"/>
  <c r="G133" i="3" s="1"/>
  <c r="C143" i="17"/>
  <c r="I142" i="17" s="1"/>
  <c r="G139" i="17" s="1"/>
  <c r="B78" i="18"/>
  <c r="B77" i="18"/>
  <c r="H73" i="18" s="1"/>
  <c r="H69" i="18" s="1"/>
  <c r="C94" i="17"/>
  <c r="B92" i="8"/>
  <c r="H88" i="8" s="1"/>
  <c r="H85" i="8" s="1"/>
  <c r="B172" i="7"/>
  <c r="H171" i="7" s="1"/>
  <c r="G167" i="7" s="1"/>
  <c r="C130" i="8"/>
  <c r="I129" i="8" s="1"/>
  <c r="J178" i="20" l="1"/>
  <c r="H239" i="4"/>
  <c r="H240" i="4" s="1"/>
  <c r="J119" i="20"/>
  <c r="H227" i="4"/>
  <c r="H228" i="4" s="1"/>
  <c r="K52" i="21"/>
  <c r="I211" i="4"/>
  <c r="I212" i="4" s="1"/>
  <c r="J133" i="21"/>
  <c r="I230" i="4"/>
  <c r="I231" i="4" s="1"/>
  <c r="K85" i="20"/>
  <c r="H217" i="4"/>
  <c r="H218" i="4" s="1"/>
  <c r="K52" i="19"/>
  <c r="F211" i="4"/>
  <c r="F212" i="4" s="1"/>
  <c r="K69" i="21"/>
  <c r="I214" i="4"/>
  <c r="I215" i="4" s="1"/>
  <c r="J133" i="20"/>
  <c r="H230" i="4"/>
  <c r="H231" i="4" s="1"/>
  <c r="B183" i="21"/>
  <c r="H182" i="21" s="1"/>
  <c r="B182" i="21"/>
  <c r="H181" i="21" s="1"/>
  <c r="H52" i="18"/>
  <c r="G111" i="17"/>
  <c r="V224" i="4" s="1"/>
  <c r="V225" i="4" s="1"/>
  <c r="H85" i="19"/>
  <c r="J105" i="21"/>
  <c r="I224" i="4"/>
  <c r="I225" i="4" s="1"/>
  <c r="H69" i="19"/>
  <c r="G147" i="3"/>
  <c r="C166" i="20"/>
  <c r="I165" i="20" s="1"/>
  <c r="B166" i="20"/>
  <c r="H165" i="20" s="1"/>
  <c r="G161" i="20" s="1"/>
  <c r="C183" i="21"/>
  <c r="I182" i="21" s="1"/>
  <c r="J133" i="19"/>
  <c r="F230" i="4"/>
  <c r="F231" i="4" s="1"/>
  <c r="C182" i="21"/>
  <c r="I181" i="21" s="1"/>
  <c r="G125" i="7"/>
  <c r="G119" i="5"/>
  <c r="H52" i="8"/>
  <c r="H69" i="7"/>
  <c r="K214" i="4" s="1"/>
  <c r="K215" i="4" s="1"/>
  <c r="G153" i="7"/>
  <c r="H69" i="17"/>
  <c r="C151" i="19"/>
  <c r="I150" i="19" s="1"/>
  <c r="H52" i="20"/>
  <c r="G119" i="21"/>
  <c r="J161" i="21"/>
  <c r="I236" i="4"/>
  <c r="I237" i="4" s="1"/>
  <c r="C182" i="19"/>
  <c r="I181" i="19" s="1"/>
  <c r="B183" i="19"/>
  <c r="H182" i="19" s="1"/>
  <c r="B182" i="19"/>
  <c r="H181" i="19" s="1"/>
  <c r="G147" i="21"/>
  <c r="G119" i="19"/>
  <c r="C165" i="20"/>
  <c r="I164" i="20" s="1"/>
  <c r="C183" i="19"/>
  <c r="I182" i="19" s="1"/>
  <c r="G147" i="20"/>
  <c r="J105" i="19"/>
  <c r="F224" i="4"/>
  <c r="F225" i="4" s="1"/>
  <c r="G185" i="8"/>
  <c r="L239" i="4" s="1"/>
  <c r="L240" i="4" s="1"/>
  <c r="H69" i="3"/>
  <c r="K69" i="3" s="1"/>
  <c r="H52" i="7"/>
  <c r="K211" i="4" s="1"/>
  <c r="K212" i="4" s="1"/>
  <c r="G105" i="3"/>
  <c r="G185" i="18"/>
  <c r="B166" i="19"/>
  <c r="H165" i="19" s="1"/>
  <c r="B165" i="19"/>
  <c r="H164" i="19" s="1"/>
  <c r="G161" i="19" s="1"/>
  <c r="C152" i="19"/>
  <c r="I151" i="19" s="1"/>
  <c r="C166" i="19"/>
  <c r="I165" i="19" s="1"/>
  <c r="B151" i="19"/>
  <c r="H150" i="19" s="1"/>
  <c r="H69" i="20"/>
  <c r="H85" i="21"/>
  <c r="J167" i="7"/>
  <c r="K236" i="4"/>
  <c r="K237" i="4" s="1"/>
  <c r="J185" i="8"/>
  <c r="E214" i="4"/>
  <c r="E215" i="4" s="1"/>
  <c r="K52" i="7"/>
  <c r="J105" i="3"/>
  <c r="E224" i="4"/>
  <c r="E225" i="4" s="1"/>
  <c r="J185" i="18"/>
  <c r="W239" i="4"/>
  <c r="W240" i="4" s="1"/>
  <c r="J139" i="17"/>
  <c r="V230" i="4"/>
  <c r="V231" i="4" s="1"/>
  <c r="J185" i="7"/>
  <c r="K239" i="4"/>
  <c r="K240" i="4" s="1"/>
  <c r="J161" i="5"/>
  <c r="J236" i="4"/>
  <c r="J237" i="4" s="1"/>
  <c r="E230" i="4"/>
  <c r="E231" i="4" s="1"/>
  <c r="J133" i="3"/>
  <c r="K217" i="4"/>
  <c r="K218" i="4" s="1"/>
  <c r="K85" i="7"/>
  <c r="K52" i="18"/>
  <c r="W211" i="4"/>
  <c r="W212" i="4" s="1"/>
  <c r="K69" i="18"/>
  <c r="W214" i="4"/>
  <c r="W215" i="4" s="1"/>
  <c r="K69" i="7"/>
  <c r="K69" i="17"/>
  <c r="V214" i="4"/>
  <c r="V215" i="4" s="1"/>
  <c r="J161" i="3"/>
  <c r="E236" i="4"/>
  <c r="E237" i="4" s="1"/>
  <c r="J119" i="5"/>
  <c r="J227" i="4"/>
  <c r="J228" i="4" s="1"/>
  <c r="K52" i="8"/>
  <c r="L211" i="4"/>
  <c r="L212" i="4" s="1"/>
  <c r="J153" i="7"/>
  <c r="K233" i="4"/>
  <c r="K234" i="4" s="1"/>
  <c r="B183" i="5"/>
  <c r="H182" i="5" s="1"/>
  <c r="B184" i="5"/>
  <c r="H183" i="5" s="1"/>
  <c r="J105" i="5"/>
  <c r="J224" i="4"/>
  <c r="J225" i="4" s="1"/>
  <c r="J153" i="8"/>
  <c r="L233" i="4"/>
  <c r="L234" i="4" s="1"/>
  <c r="J119" i="3"/>
  <c r="E227" i="4"/>
  <c r="E228" i="4" s="1"/>
  <c r="J111" i="17"/>
  <c r="K52" i="3"/>
  <c r="E211" i="4"/>
  <c r="E212" i="4" s="1"/>
  <c r="H85" i="5"/>
  <c r="G178" i="3"/>
  <c r="J111" i="7"/>
  <c r="K224" i="4"/>
  <c r="K225" i="4" s="1"/>
  <c r="G153" i="17"/>
  <c r="C190" i="17"/>
  <c r="I189" i="17" s="1"/>
  <c r="B190" i="17"/>
  <c r="H189" i="17" s="1"/>
  <c r="J139" i="8"/>
  <c r="L230" i="4"/>
  <c r="L231" i="4" s="1"/>
  <c r="J167" i="18"/>
  <c r="W236" i="4"/>
  <c r="W237" i="4" s="1"/>
  <c r="J153" i="18"/>
  <c r="W233" i="4"/>
  <c r="W234" i="4" s="1"/>
  <c r="J125" i="18"/>
  <c r="W227" i="4"/>
  <c r="W228" i="4" s="1"/>
  <c r="C184" i="5"/>
  <c r="I183" i="5" s="1"/>
  <c r="J133" i="5"/>
  <c r="J230" i="4"/>
  <c r="J231" i="4" s="1"/>
  <c r="J125" i="7"/>
  <c r="K227" i="4"/>
  <c r="K228" i="4" s="1"/>
  <c r="J139" i="18"/>
  <c r="W230" i="4"/>
  <c r="W231" i="4" s="1"/>
  <c r="H85" i="3"/>
  <c r="K85" i="8"/>
  <c r="L217" i="4"/>
  <c r="L218" i="4" s="1"/>
  <c r="H69" i="8"/>
  <c r="J111" i="8"/>
  <c r="L224" i="4"/>
  <c r="L225" i="4" s="1"/>
  <c r="J139" i="7"/>
  <c r="K230" i="4"/>
  <c r="K231" i="4" s="1"/>
  <c r="C189" i="17"/>
  <c r="I188" i="17" s="1"/>
  <c r="G185" i="17" s="1"/>
  <c r="H85" i="18"/>
  <c r="H52" i="17"/>
  <c r="G125" i="8"/>
  <c r="G111" i="18"/>
  <c r="C183" i="5"/>
  <c r="I182" i="5" s="1"/>
  <c r="G147" i="5"/>
  <c r="G167" i="8"/>
  <c r="G167" i="17"/>
  <c r="K69" i="5"/>
  <c r="J214" i="4"/>
  <c r="J215" i="4" s="1"/>
  <c r="J125" i="17"/>
  <c r="V227" i="4"/>
  <c r="V228" i="4" s="1"/>
  <c r="H85" i="17"/>
  <c r="H52" i="5"/>
  <c r="J161" i="20" l="1"/>
  <c r="H236" i="4"/>
  <c r="H237" i="4" s="1"/>
  <c r="K69" i="20"/>
  <c r="H214" i="4"/>
  <c r="H215" i="4" s="1"/>
  <c r="J147" i="20"/>
  <c r="H233" i="4"/>
  <c r="H234" i="4" s="1"/>
  <c r="J147" i="21"/>
  <c r="I233" i="4"/>
  <c r="I234" i="4" s="1"/>
  <c r="G147" i="19"/>
  <c r="J161" i="19"/>
  <c r="F236" i="4"/>
  <c r="F237" i="4" s="1"/>
  <c r="J119" i="19"/>
  <c r="F227" i="4"/>
  <c r="F228" i="4" s="1"/>
  <c r="G178" i="19"/>
  <c r="J147" i="3"/>
  <c r="E233" i="4"/>
  <c r="E234" i="4" s="1"/>
  <c r="G178" i="21"/>
  <c r="H211" i="4"/>
  <c r="H212" i="4" s="1"/>
  <c r="K52" i="20"/>
  <c r="K85" i="21"/>
  <c r="I217" i="4"/>
  <c r="I218" i="4" s="1"/>
  <c r="J119" i="21"/>
  <c r="I227" i="4"/>
  <c r="I228" i="4" s="1"/>
  <c r="K69" i="19"/>
  <c r="F214" i="4"/>
  <c r="F215" i="4" s="1"/>
  <c r="K85" i="19"/>
  <c r="F217" i="4"/>
  <c r="F218" i="4" s="1"/>
  <c r="J185" i="17"/>
  <c r="V239" i="4"/>
  <c r="V240" i="4" s="1"/>
  <c r="J111" i="18"/>
  <c r="W224" i="4"/>
  <c r="W225" i="4" s="1"/>
  <c r="K52" i="5"/>
  <c r="J211" i="4"/>
  <c r="J212" i="4" s="1"/>
  <c r="J147" i="5"/>
  <c r="J233" i="4"/>
  <c r="J234" i="4" s="1"/>
  <c r="K52" i="17"/>
  <c r="V211" i="4"/>
  <c r="V212" i="4" s="1"/>
  <c r="K69" i="8"/>
  <c r="L214" i="4"/>
  <c r="L215" i="4" s="1"/>
  <c r="J178" i="3"/>
  <c r="E239" i="4"/>
  <c r="E240" i="4" s="1"/>
  <c r="K85" i="17"/>
  <c r="V217" i="4"/>
  <c r="V218" i="4" s="1"/>
  <c r="K85" i="18"/>
  <c r="W217" i="4"/>
  <c r="W218" i="4" s="1"/>
  <c r="J153" i="17"/>
  <c r="V233" i="4"/>
  <c r="V234" i="4" s="1"/>
  <c r="K85" i="5"/>
  <c r="J217" i="4"/>
  <c r="J218" i="4" s="1"/>
  <c r="G179" i="5"/>
  <c r="J167" i="17"/>
  <c r="V236" i="4"/>
  <c r="V237" i="4" s="1"/>
  <c r="J167" i="8"/>
  <c r="L236" i="4"/>
  <c r="L237" i="4" s="1"/>
  <c r="J125" i="8"/>
  <c r="L227" i="4"/>
  <c r="L228" i="4" s="1"/>
  <c r="K85" i="3"/>
  <c r="E217" i="4"/>
  <c r="E218" i="4" s="1"/>
  <c r="J178" i="19" l="1"/>
  <c r="F239" i="4"/>
  <c r="F240" i="4" s="1"/>
  <c r="J178" i="21"/>
  <c r="I239" i="4"/>
  <c r="I240" i="4" s="1"/>
  <c r="J147" i="19"/>
  <c r="F233" i="4"/>
  <c r="F234" i="4" s="1"/>
  <c r="J239" i="4"/>
  <c r="J240" i="4" s="1"/>
  <c r="J17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Àgueda</author>
  </authors>
  <commentList>
    <comment ref="D3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Àgueda:</t>
        </r>
        <r>
          <rPr>
            <sz val="9"/>
            <color indexed="81"/>
            <rFont val="Tahoma"/>
            <family val="2"/>
          </rPr>
          <t xml:space="preserve">
no hay diagnóstico</t>
        </r>
      </text>
    </comment>
  </commentList>
</comments>
</file>

<file path=xl/sharedStrings.xml><?xml version="1.0" encoding="utf-8"?>
<sst xmlns="http://schemas.openxmlformats.org/spreadsheetml/2006/main" count="6508" uniqueCount="209">
  <si>
    <t>ID pacients</t>
  </si>
  <si>
    <t>Diagnòstic</t>
  </si>
  <si>
    <t>rs1229984</t>
  </si>
  <si>
    <t>rs2066702</t>
  </si>
  <si>
    <t xml:space="preserve">ADH2/ADH1B/β </t>
  </si>
  <si>
    <t>No FASD</t>
  </si>
  <si>
    <t>FAS</t>
  </si>
  <si>
    <t>rs698</t>
  </si>
  <si>
    <t>rs1693482</t>
  </si>
  <si>
    <t>ADH1C - γ</t>
  </si>
  <si>
    <t>rs8187929</t>
  </si>
  <si>
    <t>ALDH1A1</t>
  </si>
  <si>
    <t>ADH4/π</t>
  </si>
  <si>
    <t>rs1126673</t>
  </si>
  <si>
    <t>rs1042364</t>
  </si>
  <si>
    <t>rs1800759</t>
  </si>
  <si>
    <t>rs1126671</t>
  </si>
  <si>
    <t>rs29001219</t>
  </si>
  <si>
    <t>rs1049981</t>
  </si>
  <si>
    <t>rs11554423</t>
  </si>
  <si>
    <t xml:space="preserve">Isoforma </t>
  </si>
  <si>
    <t>Isoforma</t>
  </si>
  <si>
    <t>ALDH2</t>
  </si>
  <si>
    <t>rs671</t>
  </si>
  <si>
    <t>rs769724893</t>
  </si>
  <si>
    <t>Citocrom P450 2E1</t>
  </si>
  <si>
    <t>rs2031920</t>
  </si>
  <si>
    <t>rs3813867</t>
  </si>
  <si>
    <t>rs72559710</t>
  </si>
  <si>
    <t>rs6413432</t>
  </si>
  <si>
    <t>rs6413419</t>
  </si>
  <si>
    <t>rs55897648</t>
  </si>
  <si>
    <t>Homozigot per G</t>
  </si>
  <si>
    <t>Heterozigot</t>
  </si>
  <si>
    <t>Homozigot per A</t>
  </si>
  <si>
    <t>Homozigot per C</t>
  </si>
  <si>
    <t>Homozigor per A</t>
  </si>
  <si>
    <t>No FAS pero expuesto</t>
  </si>
  <si>
    <t>Homozigot per T</t>
  </si>
  <si>
    <t>Duplicació</t>
  </si>
  <si>
    <t>Sí</t>
  </si>
  <si>
    <t>controles</t>
  </si>
  <si>
    <t>FASD</t>
  </si>
  <si>
    <t>Alelos total pobla</t>
  </si>
  <si>
    <t>c</t>
  </si>
  <si>
    <t>t</t>
  </si>
  <si>
    <t>genotipos</t>
  </si>
  <si>
    <t>Contoles</t>
  </si>
  <si>
    <t>CC</t>
  </si>
  <si>
    <t>CT</t>
  </si>
  <si>
    <t>TT</t>
  </si>
  <si>
    <t>PEE</t>
  </si>
  <si>
    <t>homozigot per C</t>
  </si>
  <si>
    <t>AU71</t>
  </si>
  <si>
    <t>AU83</t>
  </si>
  <si>
    <t>AU114</t>
  </si>
  <si>
    <t>AU115</t>
  </si>
  <si>
    <t>AU139</t>
  </si>
  <si>
    <t>A174</t>
  </si>
  <si>
    <t>A175</t>
  </si>
  <si>
    <t>A224</t>
  </si>
  <si>
    <t>A234</t>
  </si>
  <si>
    <t>A240</t>
  </si>
  <si>
    <t>A241</t>
  </si>
  <si>
    <t>A243</t>
  </si>
  <si>
    <t>A245</t>
  </si>
  <si>
    <t>A246</t>
  </si>
  <si>
    <t>A249</t>
  </si>
  <si>
    <t>A250</t>
  </si>
  <si>
    <t>A251</t>
  </si>
  <si>
    <t>A252</t>
  </si>
  <si>
    <t>U93</t>
  </si>
  <si>
    <t>U94</t>
  </si>
  <si>
    <t>U95</t>
  </si>
  <si>
    <t>U96</t>
  </si>
  <si>
    <t>U109</t>
  </si>
  <si>
    <t>U110</t>
  </si>
  <si>
    <t>U116</t>
  </si>
  <si>
    <t>U131</t>
  </si>
  <si>
    <t>U132</t>
  </si>
  <si>
    <t>FASC</t>
  </si>
  <si>
    <t>SAFp</t>
  </si>
  <si>
    <t>NO TEDF PEE +</t>
  </si>
  <si>
    <t>SAF Complet</t>
  </si>
  <si>
    <t>TEAF</t>
  </si>
  <si>
    <t>NO FASD</t>
  </si>
  <si>
    <t>NO TEDF PEE -</t>
  </si>
  <si>
    <t>NO TEAF +</t>
  </si>
  <si>
    <t>ARND</t>
  </si>
  <si>
    <t>G</t>
  </si>
  <si>
    <t>AG</t>
  </si>
  <si>
    <t>A</t>
  </si>
  <si>
    <t>C</t>
  </si>
  <si>
    <t>AC</t>
  </si>
  <si>
    <t>GA</t>
  </si>
  <si>
    <t>GG (comprobado)</t>
  </si>
  <si>
    <t>GG</t>
  </si>
  <si>
    <t>AT</t>
  </si>
  <si>
    <t>AA</t>
  </si>
  <si>
    <t>Homo 1</t>
  </si>
  <si>
    <t>Homo 2</t>
  </si>
  <si>
    <t>Alelo 1</t>
  </si>
  <si>
    <t>Alelo 2</t>
  </si>
  <si>
    <t>Hetero 3</t>
  </si>
  <si>
    <t>Controles</t>
  </si>
  <si>
    <t>FASc</t>
  </si>
  <si>
    <t>1(G), 2 (A)</t>
  </si>
  <si>
    <t>TOTAL</t>
  </si>
  <si>
    <t>Mirar si es hetero o homo c</t>
  </si>
  <si>
    <t>ok</t>
  </si>
  <si>
    <t>1 (A), 2 ( C)</t>
  </si>
  <si>
    <t>A riesgo alcohol dependence</t>
  </si>
  <si>
    <t>C y AC normal</t>
  </si>
  <si>
    <t>A protege alcoholismo (más rapido el enzima a acetaldehido)</t>
  </si>
  <si>
    <t>G aumenta riesgo alcoholismo</t>
  </si>
  <si>
    <t>1 (G), 2 (A)</t>
  </si>
  <si>
    <t>Alcohol dependencia</t>
  </si>
  <si>
    <t xml:space="preserve">1(G), 2 (A) </t>
  </si>
  <si>
    <t>1 (A), 2 ( T)</t>
  </si>
  <si>
    <t>A froma no activa flush</t>
  </si>
  <si>
    <t>G normal</t>
  </si>
  <si>
    <t>1 (G), 2 ( A)</t>
  </si>
  <si>
    <t>1 (C), 2 (T)</t>
  </si>
  <si>
    <t>1 (G), 2 ( C)</t>
  </si>
  <si>
    <t>1 (G), 2 (C )</t>
  </si>
  <si>
    <t>1 (T), 2 (A)</t>
  </si>
  <si>
    <t>REVISAR Y SEQ NUR Y AG</t>
  </si>
  <si>
    <t>REVISAR Y SEQ NURIA</t>
  </si>
  <si>
    <t>Alcohol dependence</t>
  </si>
  <si>
    <t>REVISAR NUR y AG oligos</t>
  </si>
  <si>
    <t xml:space="preserve">REVISAR NUR Y SEQ </t>
  </si>
  <si>
    <t>1 (A), 2 (G)</t>
  </si>
  <si>
    <t>Edad años y pico de los meses</t>
  </si>
  <si>
    <t>Sexo 1 mujer 0 varon</t>
  </si>
  <si>
    <t>Frecuencias</t>
  </si>
  <si>
    <t>χ2</t>
  </si>
  <si>
    <t xml:space="preserve">Controles </t>
  </si>
  <si>
    <t>E H-W</t>
  </si>
  <si>
    <t>Observed distribution of genotypes</t>
  </si>
  <si>
    <t>Genotype 1</t>
  </si>
  <si>
    <t>Genotype 2</t>
  </si>
  <si>
    <t>Genotype 3</t>
  </si>
  <si>
    <t>Frequencies of Dominant and recessive alleles</t>
  </si>
  <si>
    <t>Dominant</t>
  </si>
  <si>
    <t>p(A) =</t>
  </si>
  <si>
    <t>Recessive</t>
  </si>
  <si>
    <t xml:space="preserve">q(a) = </t>
  </si>
  <si>
    <t>The frequencies of genotypes expected if the population were in Hardy-Weinberg equilibrium</t>
  </si>
  <si>
    <t>Expected Frequency of AA</t>
  </si>
  <si>
    <t>Expected Frequency of Aa</t>
  </si>
  <si>
    <t>Expected Frequency of aa</t>
  </si>
  <si>
    <t>Total Sample Size</t>
  </si>
  <si>
    <t>Expected no.s of all genotypes</t>
  </si>
  <si>
    <t>Expected Number of AA</t>
  </si>
  <si>
    <t>Expected Number of Aa</t>
  </si>
  <si>
    <t>Expected Number of aa</t>
  </si>
  <si>
    <t xml:space="preserve">Chi Square </t>
  </si>
  <si>
    <t>Aa</t>
  </si>
  <si>
    <t>aa</t>
  </si>
  <si>
    <t>Observed</t>
  </si>
  <si>
    <t>Expected</t>
  </si>
  <si>
    <t>statistical test for deviations from expectations using a chi-square goodness-of-fit test:</t>
  </si>
  <si>
    <t>Chi square =</t>
  </si>
  <si>
    <t>p=</t>
  </si>
  <si>
    <t>Table 3. Chi Square distribution table.</t>
  </si>
  <si>
    <t>Level of Significance</t>
  </si>
  <si>
    <t>1 Degree of Freedom</t>
  </si>
  <si>
    <t>hetero 3</t>
  </si>
  <si>
    <t>homo 2</t>
  </si>
  <si>
    <t>CONTROLS</t>
  </si>
  <si>
    <t>F(esperados)</t>
  </si>
  <si>
    <t>N esperados</t>
  </si>
  <si>
    <t>Total sample size: 28</t>
  </si>
  <si>
    <t>Total sample size: 34</t>
  </si>
  <si>
    <t>Total sample size: 9</t>
  </si>
  <si>
    <t>Total sample size: 71</t>
  </si>
  <si>
    <t>E H-W (χ2)</t>
  </si>
  <si>
    <t>p-valor</t>
  </si>
  <si>
    <t>Seq revisada y toas son igual</t>
  </si>
  <si>
    <t>SAF vs CONTROL</t>
  </si>
  <si>
    <t>SAF</t>
  </si>
  <si>
    <t>CONTROL</t>
  </si>
  <si>
    <t>CHI</t>
  </si>
  <si>
    <t>P-VALOR</t>
  </si>
  <si>
    <t>ESPERATS</t>
  </si>
  <si>
    <t>Estadística genotipos</t>
  </si>
  <si>
    <t>Controles VS FASc</t>
  </si>
  <si>
    <t>Homo1</t>
  </si>
  <si>
    <t>Hetero3</t>
  </si>
  <si>
    <t>Homo2</t>
  </si>
  <si>
    <t>PEE vs CONTROL</t>
  </si>
  <si>
    <t>Controles VS PEE</t>
  </si>
  <si>
    <t>FASc VS PEE</t>
  </si>
  <si>
    <t>PEE vs FAS</t>
  </si>
  <si>
    <t>Controles VS TOTAL</t>
  </si>
  <si>
    <t>Total</t>
  </si>
  <si>
    <t>FASc VS TOTAL</t>
  </si>
  <si>
    <t>FASC VS TOTAL</t>
  </si>
  <si>
    <t>PEE VS TOTAL</t>
  </si>
  <si>
    <t>N</t>
  </si>
  <si>
    <t>Estadística alelos</t>
  </si>
  <si>
    <t>FREQ ALELICAS</t>
  </si>
  <si>
    <t>Control VS FASc</t>
  </si>
  <si>
    <t>Control VS PEE</t>
  </si>
  <si>
    <t>FASC VS PEE</t>
  </si>
  <si>
    <t>Control VS TOTAL</t>
  </si>
  <si>
    <t>ESTADÍSTICA GENOTIPOS</t>
  </si>
  <si>
    <t>1 C, 2 T</t>
  </si>
  <si>
    <t>1 (C ), 2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</si>
</sst>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name val="Helv"/>
    </font>
    <font>
      <b/>
      <sz val="10"/>
      <color indexed="9"/>
      <name val="Helv"/>
    </font>
    <font>
      <sz val="7.5"/>
      <name val="Helv"/>
    </font>
  </fonts>
  <fills count="3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ill="1"/>
    <xf numFmtId="0" fontId="0" fillId="0" borderId="0" xfId="0" applyFont="1" applyFill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Fill="1"/>
    <xf numFmtId="0" fontId="2" fillId="8" borderId="0" xfId="0" applyFont="1" applyFill="1"/>
    <xf numFmtId="0" fontId="0" fillId="8" borderId="0" xfId="0" applyFill="1"/>
    <xf numFmtId="0" fontId="5" fillId="0" borderId="0" xfId="0" applyFont="1"/>
    <xf numFmtId="0" fontId="0" fillId="0" borderId="2" xfId="0" applyFill="1" applyBorder="1"/>
    <xf numFmtId="0" fontId="0" fillId="0" borderId="2" xfId="0" applyBorder="1"/>
    <xf numFmtId="0" fontId="1" fillId="0" borderId="0" xfId="0" applyFont="1" applyFill="1"/>
    <xf numFmtId="0" fontId="1" fillId="0" borderId="0" xfId="0" applyFont="1" applyFill="1" applyBorder="1"/>
    <xf numFmtId="0" fontId="4" fillId="0" borderId="0" xfId="0" applyFont="1" applyFill="1"/>
    <xf numFmtId="0" fontId="0" fillId="0" borderId="3" xfId="0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4" fillId="0" borderId="0" xfId="0" applyFont="1"/>
    <xf numFmtId="0" fontId="0" fillId="9" borderId="1" xfId="0" applyFill="1" applyBorder="1" applyAlignment="1">
      <alignment horizontal="center"/>
    </xf>
    <xf numFmtId="0" fontId="1" fillId="10" borderId="4" xfId="0" applyFont="1" applyFill="1" applyBorder="1" applyAlignment="1">
      <alignment horizontal="center" vertical="center"/>
    </xf>
    <xf numFmtId="0" fontId="0" fillId="10" borderId="5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7" fillId="10" borderId="1" xfId="0" applyFont="1" applyFill="1" applyBorder="1"/>
    <xf numFmtId="0" fontId="0" fillId="0" borderId="1" xfId="0" applyBorder="1"/>
    <xf numFmtId="0" fontId="7" fillId="0" borderId="1" xfId="0" applyFont="1" applyFill="1" applyBorder="1"/>
    <xf numFmtId="0" fontId="0" fillId="0" borderId="11" xfId="0" applyBorder="1"/>
    <xf numFmtId="0" fontId="0" fillId="0" borderId="10" xfId="0" applyBorder="1"/>
    <xf numFmtId="0" fontId="0" fillId="5" borderId="1" xfId="0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0" fontId="4" fillId="5" borderId="0" xfId="0" applyFont="1" applyFill="1"/>
    <xf numFmtId="0" fontId="5" fillId="5" borderId="0" xfId="0" applyFont="1" applyFill="1"/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5" borderId="0" xfId="0" applyFont="1" applyFill="1"/>
    <xf numFmtId="0" fontId="1" fillId="5" borderId="0" xfId="0" applyFont="1" applyFill="1" applyBorder="1"/>
    <xf numFmtId="0" fontId="1" fillId="5" borderId="0" xfId="0" applyFont="1" applyFill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0" fontId="0" fillId="14" borderId="16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0" xfId="0" applyBorder="1"/>
    <xf numFmtId="0" fontId="0" fillId="13" borderId="0" xfId="0" applyFill="1"/>
    <xf numFmtId="0" fontId="0" fillId="0" borderId="18" xfId="0" applyBorder="1"/>
    <xf numFmtId="0" fontId="0" fillId="0" borderId="19" xfId="0" applyBorder="1"/>
    <xf numFmtId="0" fontId="0" fillId="15" borderId="20" xfId="0" applyFill="1" applyBorder="1"/>
    <xf numFmtId="0" fontId="0" fillId="0" borderId="21" xfId="0" applyBorder="1"/>
    <xf numFmtId="0" fontId="1" fillId="0" borderId="0" xfId="0" applyFont="1" applyBorder="1"/>
    <xf numFmtId="0" fontId="0" fillId="0" borderId="0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5" borderId="19" xfId="0" applyFill="1" applyBorder="1"/>
    <xf numFmtId="0" fontId="0" fillId="5" borderId="20" xfId="0" applyFill="1" applyBorder="1"/>
    <xf numFmtId="0" fontId="0" fillId="17" borderId="19" xfId="0" applyFill="1" applyBorder="1"/>
    <xf numFmtId="0" fontId="0" fillId="17" borderId="20" xfId="0" applyFill="1" applyBorder="1"/>
    <xf numFmtId="0" fontId="0" fillId="16" borderId="19" xfId="0" applyFill="1" applyBorder="1"/>
    <xf numFmtId="0" fontId="0" fillId="16" borderId="20" xfId="0" applyFill="1" applyBorder="1"/>
    <xf numFmtId="0" fontId="4" fillId="13" borderId="0" xfId="0" applyFont="1" applyFill="1"/>
    <xf numFmtId="0" fontId="0" fillId="18" borderId="0" xfId="0" applyFont="1" applyFill="1"/>
    <xf numFmtId="0" fontId="0" fillId="14" borderId="0" xfId="0" applyFill="1"/>
    <xf numFmtId="0" fontId="0" fillId="2" borderId="0" xfId="0" applyFill="1"/>
    <xf numFmtId="0" fontId="0" fillId="18" borderId="1" xfId="0" applyFont="1" applyFill="1" applyBorder="1" applyAlignment="1">
      <alignment horizontal="center"/>
    </xf>
    <xf numFmtId="0" fontId="0" fillId="14" borderId="1" xfId="0" applyFont="1" applyFill="1" applyBorder="1" applyAlignment="1">
      <alignment horizontal="center"/>
    </xf>
    <xf numFmtId="0" fontId="0" fillId="18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18" borderId="0" xfId="0" applyFont="1" applyFill="1" applyBorder="1" applyAlignment="1">
      <alignment horizontal="center" vertical="center"/>
    </xf>
    <xf numFmtId="0" fontId="0" fillId="18" borderId="3" xfId="0" applyFont="1" applyFill="1" applyBorder="1" applyAlignment="1">
      <alignment horizontal="center" vertical="center"/>
    </xf>
    <xf numFmtId="0" fontId="0" fillId="0" borderId="19" xfId="0" applyFont="1" applyBorder="1"/>
    <xf numFmtId="0" fontId="0" fillId="15" borderId="19" xfId="0" applyFont="1" applyFill="1" applyBorder="1"/>
    <xf numFmtId="0" fontId="0" fillId="15" borderId="0" xfId="0" applyFont="1" applyFill="1" applyBorder="1"/>
    <xf numFmtId="0" fontId="0" fillId="0" borderId="12" xfId="0" applyBorder="1"/>
    <xf numFmtId="0" fontId="7" fillId="10" borderId="12" xfId="0" applyFont="1" applyFill="1" applyBorder="1"/>
    <xf numFmtId="0" fontId="0" fillId="0" borderId="31" xfId="0" applyBorder="1"/>
    <xf numFmtId="0" fontId="7" fillId="0" borderId="12" xfId="0" applyFont="1" applyFill="1" applyBorder="1"/>
    <xf numFmtId="0" fontId="0" fillId="0" borderId="32" xfId="0" applyBorder="1"/>
    <xf numFmtId="0" fontId="0" fillId="9" borderId="33" xfId="0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0" fillId="18" borderId="14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18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12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24" xfId="0" applyFill="1" applyBorder="1"/>
    <xf numFmtId="0" fontId="10" fillId="20" borderId="0" xfId="0" applyFont="1" applyFill="1"/>
    <xf numFmtId="0" fontId="11" fillId="21" borderId="0" xfId="0" applyFont="1" applyFill="1"/>
    <xf numFmtId="0" fontId="11" fillId="0" borderId="0" xfId="0" applyFont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13" fillId="25" borderId="0" xfId="0" applyFont="1" applyFill="1"/>
    <xf numFmtId="0" fontId="0" fillId="25" borderId="0" xfId="0" applyFill="1"/>
    <xf numFmtId="164" fontId="0" fillId="0" borderId="0" xfId="0" applyNumberFormat="1"/>
    <xf numFmtId="0" fontId="14" fillId="26" borderId="0" xfId="0" applyFont="1" applyFill="1"/>
    <xf numFmtId="0" fontId="15" fillId="26" borderId="0" xfId="0" applyFont="1" applyFill="1"/>
    <xf numFmtId="0" fontId="15" fillId="0" borderId="0" xfId="0" applyFont="1"/>
    <xf numFmtId="0" fontId="12" fillId="27" borderId="0" xfId="0" applyFont="1" applyFill="1"/>
    <xf numFmtId="0" fontId="10" fillId="0" borderId="0" xfId="0" applyFont="1" applyAlignment="1"/>
    <xf numFmtId="0" fontId="0" fillId="0" borderId="0" xfId="0" applyAlignment="1"/>
    <xf numFmtId="0" fontId="12" fillId="0" borderId="0" xfId="0" applyFont="1"/>
    <xf numFmtId="0" fontId="0" fillId="0" borderId="0" xfId="0" applyAlignment="1">
      <alignment horizontal="center"/>
    </xf>
    <xf numFmtId="0" fontId="16" fillId="28" borderId="34" xfId="0" applyFont="1" applyFill="1" applyBorder="1" applyAlignment="1">
      <alignment vertical="top" wrapText="1"/>
    </xf>
    <xf numFmtId="0" fontId="16" fillId="28" borderId="34" xfId="0" applyFont="1" applyFill="1" applyBorder="1" applyAlignment="1">
      <alignment horizontal="center" vertical="top" wrapText="1"/>
    </xf>
    <xf numFmtId="0" fontId="16" fillId="0" borderId="34" xfId="0" applyFont="1" applyBorder="1" applyAlignment="1">
      <alignment vertical="top" wrapText="1"/>
    </xf>
    <xf numFmtId="0" fontId="17" fillId="21" borderId="34" xfId="0" applyFont="1" applyFill="1" applyBorder="1" applyAlignment="1">
      <alignment vertical="top" wrapText="1"/>
    </xf>
    <xf numFmtId="0" fontId="18" fillId="29" borderId="34" xfId="0" applyFont="1" applyFill="1" applyBorder="1" applyAlignment="1">
      <alignment vertical="top" wrapText="1"/>
    </xf>
    <xf numFmtId="0" fontId="18" fillId="0" borderId="34" xfId="0" applyFont="1" applyBorder="1" applyAlignment="1">
      <alignment vertical="top" wrapText="1"/>
    </xf>
    <xf numFmtId="0" fontId="0" fillId="0" borderId="0" xfId="0" applyBorder="1" applyAlignment="1">
      <alignment horizontal="right"/>
    </xf>
    <xf numFmtId="0" fontId="0" fillId="15" borderId="0" xfId="0" applyFill="1"/>
    <xf numFmtId="0" fontId="0" fillId="17" borderId="0" xfId="0" applyFill="1"/>
    <xf numFmtId="0" fontId="0" fillId="16" borderId="0" xfId="0" applyFill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21" xfId="0" applyFill="1" applyBorder="1"/>
    <xf numFmtId="0" fontId="0" fillId="0" borderId="22" xfId="0" applyFill="1" applyBorder="1"/>
    <xf numFmtId="0" fontId="0" fillId="0" borderId="25" xfId="0" applyFill="1" applyBorder="1"/>
    <xf numFmtId="0" fontId="0" fillId="0" borderId="21" xfId="0" applyFont="1" applyFill="1" applyBorder="1" applyAlignment="1">
      <alignment horizontal="center" vertical="center"/>
    </xf>
    <xf numFmtId="0" fontId="0" fillId="0" borderId="23" xfId="0" applyFill="1" applyBorder="1"/>
    <xf numFmtId="0" fontId="0" fillId="0" borderId="24" xfId="0" applyFont="1" applyFill="1" applyBorder="1" applyAlignment="1">
      <alignment horizontal="right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165" fontId="4" fillId="0" borderId="35" xfId="0" applyNumberFormat="1" applyFont="1" applyFill="1" applyBorder="1" applyAlignment="1">
      <alignment horizontal="center" vertical="center"/>
    </xf>
    <xf numFmtId="0" fontId="0" fillId="11" borderId="1" xfId="0" applyFill="1" applyBorder="1"/>
    <xf numFmtId="0" fontId="4" fillId="0" borderId="0" xfId="0" applyFont="1" applyFill="1" applyBorder="1" applyAlignment="1">
      <alignment horizontal="center" vertical="center"/>
    </xf>
    <xf numFmtId="0" fontId="0" fillId="30" borderId="19" xfId="0" applyFont="1" applyFill="1" applyBorder="1"/>
    <xf numFmtId="0" fontId="0" fillId="30" borderId="20" xfId="0" applyFill="1" applyBorder="1"/>
    <xf numFmtId="0" fontId="6" fillId="30" borderId="0" xfId="0" applyFont="1" applyFill="1"/>
    <xf numFmtId="0" fontId="0" fillId="31" borderId="19" xfId="0" applyFill="1" applyBorder="1"/>
    <xf numFmtId="0" fontId="0" fillId="31" borderId="20" xfId="0" applyFill="1" applyBorder="1"/>
    <xf numFmtId="0" fontId="6" fillId="31" borderId="0" xfId="0" applyFont="1" applyFill="1"/>
    <xf numFmtId="0" fontId="0" fillId="32" borderId="19" xfId="0" applyFill="1" applyBorder="1"/>
    <xf numFmtId="0" fontId="0" fillId="32" borderId="20" xfId="0" applyFill="1" applyBorder="1"/>
    <xf numFmtId="0" fontId="6" fillId="32" borderId="0" xfId="0" applyFont="1" applyFill="1"/>
    <xf numFmtId="0" fontId="6" fillId="33" borderId="0" xfId="0" applyFont="1" applyFill="1"/>
    <xf numFmtId="0" fontId="0" fillId="34" borderId="19" xfId="0" applyFill="1" applyBorder="1"/>
    <xf numFmtId="0" fontId="0" fillId="34" borderId="20" xfId="0" applyFill="1" applyBorder="1"/>
    <xf numFmtId="0" fontId="0" fillId="35" borderId="19" xfId="0" applyFill="1" applyBorder="1"/>
    <xf numFmtId="0" fontId="0" fillId="35" borderId="20" xfId="0" applyFill="1" applyBorder="1"/>
    <xf numFmtId="0" fontId="0" fillId="36" borderId="19" xfId="0" applyFill="1" applyBorder="1"/>
    <xf numFmtId="0" fontId="0" fillId="36" borderId="20" xfId="0" applyFill="1" applyBorder="1"/>
    <xf numFmtId="0" fontId="6" fillId="36" borderId="0" xfId="0" applyFont="1" applyFill="1"/>
    <xf numFmtId="0" fontId="6" fillId="34" borderId="0" xfId="0" applyFont="1" applyFill="1"/>
    <xf numFmtId="0" fontId="0" fillId="32" borderId="0" xfId="0" applyFill="1" applyBorder="1"/>
    <xf numFmtId="0" fontId="0" fillId="32" borderId="24" xfId="0" applyFill="1" applyBorder="1"/>
    <xf numFmtId="0" fontId="1" fillId="6" borderId="26" xfId="0" applyFont="1" applyFill="1" applyBorder="1"/>
    <xf numFmtId="0" fontId="1" fillId="6" borderId="18" xfId="0" applyFont="1" applyFill="1" applyBorder="1" applyAlignment="1">
      <alignment horizontal="center" vertical="center"/>
    </xf>
    <xf numFmtId="0" fontId="0" fillId="36" borderId="18" xfId="0" applyFill="1" applyBorder="1"/>
    <xf numFmtId="0" fontId="4" fillId="0" borderId="10" xfId="0" applyFont="1" applyFill="1" applyBorder="1" applyAlignment="1">
      <alignment horizontal="center" vertical="center"/>
    </xf>
    <xf numFmtId="0" fontId="1" fillId="6" borderId="36" xfId="0" applyFont="1" applyFill="1" applyBorder="1"/>
    <xf numFmtId="0" fontId="6" fillId="35" borderId="0" xfId="0" applyFont="1" applyFill="1"/>
    <xf numFmtId="0" fontId="6" fillId="6" borderId="0" xfId="0" applyFont="1" applyFill="1"/>
    <xf numFmtId="0" fontId="6" fillId="0" borderId="0" xfId="0" applyFont="1" applyBorder="1"/>
    <xf numFmtId="0" fontId="0" fillId="37" borderId="33" xfId="0" applyFont="1" applyFill="1" applyBorder="1" applyAlignment="1">
      <alignment horizontal="center" vertical="center"/>
    </xf>
    <xf numFmtId="0" fontId="0" fillId="37" borderId="33" xfId="0" applyFont="1" applyFill="1" applyBorder="1" applyAlignment="1">
      <alignment horizontal="center"/>
    </xf>
    <xf numFmtId="0" fontId="4" fillId="37" borderId="33" xfId="0" applyFont="1" applyFill="1" applyBorder="1" applyAlignment="1">
      <alignment horizontal="center"/>
    </xf>
    <xf numFmtId="0" fontId="0" fillId="37" borderId="1" xfId="0" applyFont="1" applyFill="1" applyBorder="1" applyAlignment="1">
      <alignment horizontal="center"/>
    </xf>
    <xf numFmtId="0" fontId="0" fillId="37" borderId="1" xfId="0" applyFont="1" applyFill="1" applyBorder="1" applyAlignment="1">
      <alignment horizontal="center" vertical="center"/>
    </xf>
    <xf numFmtId="0" fontId="4" fillId="37" borderId="1" xfId="0" applyFont="1" applyFill="1" applyBorder="1" applyAlignment="1">
      <alignment horizontal="center"/>
    </xf>
    <xf numFmtId="0" fontId="5" fillId="37" borderId="1" xfId="0" applyFont="1" applyFill="1" applyBorder="1" applyAlignment="1">
      <alignment horizontal="center"/>
    </xf>
    <xf numFmtId="0" fontId="1" fillId="37" borderId="1" xfId="0" applyFont="1" applyFill="1" applyBorder="1" applyAlignment="1">
      <alignment horizontal="center"/>
    </xf>
    <xf numFmtId="0" fontId="1" fillId="37" borderId="1" xfId="0" applyFont="1" applyFill="1" applyBorder="1" applyAlignment="1">
      <alignment horizontal="center" vertical="center"/>
    </xf>
    <xf numFmtId="0" fontId="6" fillId="34" borderId="1" xfId="0" applyFont="1" applyFill="1" applyBorder="1" applyAlignment="1">
      <alignment horizontal="center"/>
    </xf>
    <xf numFmtId="0" fontId="0" fillId="34" borderId="1" xfId="0" applyFont="1" applyFill="1" applyBorder="1" applyAlignment="1">
      <alignment horizontal="center"/>
    </xf>
    <xf numFmtId="0" fontId="1" fillId="34" borderId="1" xfId="0" applyFont="1" applyFill="1" applyBorder="1" applyAlignment="1">
      <alignment horizontal="center"/>
    </xf>
    <xf numFmtId="0" fontId="5" fillId="34" borderId="1" xfId="0" applyFont="1" applyFill="1" applyBorder="1" applyAlignment="1">
      <alignment horizontal="center"/>
    </xf>
    <xf numFmtId="0" fontId="0" fillId="18" borderId="3" xfId="0" applyFont="1" applyFill="1" applyBorder="1" applyAlignment="1">
      <alignment horizontal="center"/>
    </xf>
    <xf numFmtId="0" fontId="1" fillId="37" borderId="3" xfId="0" applyFont="1" applyFill="1" applyBorder="1" applyAlignment="1">
      <alignment horizontal="center" vertical="center"/>
    </xf>
    <xf numFmtId="0" fontId="0" fillId="37" borderId="3" xfId="0" applyFont="1" applyFill="1" applyBorder="1" applyAlignment="1">
      <alignment horizontal="center" vertical="center"/>
    </xf>
    <xf numFmtId="0" fontId="2" fillId="37" borderId="1" xfId="0" applyFont="1" applyFill="1" applyBorder="1" applyAlignment="1">
      <alignment horizontal="center"/>
    </xf>
    <xf numFmtId="0" fontId="0" fillId="10" borderId="0" xfId="0" applyFill="1"/>
    <xf numFmtId="166" fontId="0" fillId="0" borderId="0" xfId="0" applyNumberFormat="1" applyBorder="1"/>
    <xf numFmtId="166" fontId="0" fillId="31" borderId="19" xfId="0" applyNumberFormat="1" applyFill="1" applyBorder="1"/>
    <xf numFmtId="166" fontId="0" fillId="32" borderId="19" xfId="0" applyNumberFormat="1" applyFill="1" applyBorder="1"/>
    <xf numFmtId="166" fontId="0" fillId="35" borderId="19" xfId="0" applyNumberFormat="1" applyFill="1" applyBorder="1"/>
    <xf numFmtId="166" fontId="0" fillId="34" borderId="19" xfId="0" applyNumberFormat="1" applyFill="1" applyBorder="1"/>
    <xf numFmtId="166" fontId="0" fillId="36" borderId="19" xfId="0" applyNumberFormat="1" applyFill="1" applyBorder="1"/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/>
    <xf numFmtId="0" fontId="1" fillId="5" borderId="1" xfId="0" applyFont="1" applyFill="1" applyBorder="1" applyAlignment="1">
      <alignment horizontal="center" vertical="center"/>
    </xf>
    <xf numFmtId="0" fontId="0" fillId="19" borderId="19" xfId="0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/>
    <xf numFmtId="0" fontId="0" fillId="5" borderId="1" xfId="0" applyFont="1" applyFill="1" applyBorder="1" applyAlignment="1">
      <alignment horizontal="center" vertical="center"/>
    </xf>
    <xf numFmtId="0" fontId="11" fillId="21" borderId="0" xfId="0" applyFont="1" applyFill="1" applyAlignment="1"/>
    <xf numFmtId="0" fontId="12" fillId="21" borderId="0" xfId="0" applyFont="1" applyFill="1" applyAlignment="1"/>
    <xf numFmtId="0" fontId="0" fillId="0" borderId="0" xfId="0" applyAlignment="1"/>
    <xf numFmtId="0" fontId="10" fillId="2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CCCCFF"/>
      <color rgb="FF66CCFF"/>
      <color rgb="FF99FFCC"/>
      <color rgb="FF9999FF"/>
      <color rgb="FFFF9966"/>
      <color rgb="FFFFCC66"/>
      <color rgb="FFFFFF66"/>
      <color rgb="FF99C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695325</xdr:colOff>
      <xdr:row>63</xdr:row>
      <xdr:rowOff>161925</xdr:rowOff>
    </xdr:from>
    <xdr:to>
      <xdr:col>2</xdr:col>
      <xdr:colOff>762000</xdr:colOff>
      <xdr:row>63</xdr:row>
      <xdr:rowOff>161925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2219325" y="11096625"/>
          <a:ext cx="6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742950</xdr:colOff>
      <xdr:row>62</xdr:row>
      <xdr:rowOff>123825</xdr:rowOff>
    </xdr:from>
    <xdr:to>
      <xdr:col>2</xdr:col>
      <xdr:colOff>762000</xdr:colOff>
      <xdr:row>62</xdr:row>
      <xdr:rowOff>123825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2266950" y="10572750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384175</xdr:colOff>
      <xdr:row>66</xdr:row>
      <xdr:rowOff>146050</xdr:rowOff>
    </xdr:from>
    <xdr:to>
      <xdr:col>10</xdr:col>
      <xdr:colOff>342905</xdr:colOff>
      <xdr:row>73</xdr:row>
      <xdr:rowOff>95250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46175" y="11890375"/>
          <a:ext cx="6816730" cy="10826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_tradnl" sz="12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If the X^2 statistic is less than 3.841 the Null hypothesis that the two populations are the same is verified and the population is said to be in Hardy-Weinberg Equillibrium </a:t>
          </a:r>
        </a:p>
        <a:p>
          <a:pPr algn="l" rtl="0">
            <a:defRPr sz="1000"/>
          </a:pPr>
          <a:endParaRPr lang="es-ES_tradnl" sz="1200" b="1" i="0" strike="noStrike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s-ES_tradnl" sz="12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But if the value is above 3.841 the two populations are different and population is NOT in Hardy-Weinberg Equillibrium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3"/>
  <sheetViews>
    <sheetView topLeftCell="A62" zoomScale="55" zoomScaleNormal="55" workbookViewId="0">
      <pane xSplit="1" topLeftCell="B1" activePane="topRight" state="frozen"/>
      <selection pane="topRight" activeCell="A53" sqref="A53:XFD54"/>
    </sheetView>
  </sheetViews>
  <sheetFormatPr baseColWidth="10" defaultRowHeight="14.5"/>
  <cols>
    <col min="1" max="1" width="16.453125" customWidth="1"/>
    <col min="2" max="2" width="23.54296875" bestFit="1" customWidth="1"/>
    <col min="3" max="3" width="22.453125" bestFit="1" customWidth="1"/>
    <col min="4" max="4" width="15.54296875" bestFit="1" customWidth="1"/>
    <col min="5" max="8" width="22.453125" bestFit="1" customWidth="1"/>
    <col min="9" max="9" width="19.1796875" style="5" customWidth="1"/>
    <col min="10" max="11" width="17.81640625" bestFit="1" customWidth="1"/>
    <col min="13" max="13" width="22.453125" bestFit="1" customWidth="1"/>
    <col min="14" max="14" width="17.81640625" bestFit="1" customWidth="1"/>
    <col min="15" max="15" width="17.81640625" customWidth="1"/>
    <col min="16" max="16" width="17.81640625" bestFit="1" customWidth="1"/>
    <col min="17" max="17" width="22.453125" bestFit="1" customWidth="1"/>
    <col min="18" max="18" width="23" bestFit="1" customWidth="1"/>
    <col min="20" max="22" width="17.81640625" bestFit="1" customWidth="1"/>
    <col min="23" max="23" width="17.54296875" bestFit="1" customWidth="1"/>
    <col min="24" max="24" width="17.81640625" bestFit="1" customWidth="1"/>
    <col min="25" max="25" width="22.453125" bestFit="1" customWidth="1"/>
  </cols>
  <sheetData>
    <row r="1" spans="1:25">
      <c r="A1" s="223" t="s">
        <v>0</v>
      </c>
      <c r="B1" s="223" t="s">
        <v>1</v>
      </c>
      <c r="C1" s="224" t="s">
        <v>4</v>
      </c>
      <c r="D1" s="224"/>
      <c r="E1" s="225" t="s">
        <v>9</v>
      </c>
      <c r="F1" s="225"/>
      <c r="G1" s="226" t="s">
        <v>12</v>
      </c>
      <c r="H1" s="226"/>
      <c r="I1" s="226"/>
      <c r="J1" s="227"/>
      <c r="K1" s="227"/>
      <c r="L1" s="227"/>
      <c r="M1" s="228" t="s">
        <v>11</v>
      </c>
      <c r="N1" s="228"/>
      <c r="O1" s="228"/>
      <c r="P1" s="228"/>
      <c r="Q1" s="221" t="s">
        <v>22</v>
      </c>
      <c r="R1" s="221"/>
      <c r="S1" s="221"/>
      <c r="T1" s="222" t="s">
        <v>25</v>
      </c>
      <c r="U1" s="222"/>
      <c r="V1" s="222"/>
      <c r="W1" s="222"/>
      <c r="X1" s="222"/>
      <c r="Y1" s="222"/>
    </row>
    <row r="2" spans="1:25">
      <c r="A2" s="223"/>
      <c r="B2" s="223"/>
      <c r="C2" s="23" t="s">
        <v>2</v>
      </c>
      <c r="D2" s="23" t="s">
        <v>3</v>
      </c>
      <c r="E2" s="26" t="s">
        <v>7</v>
      </c>
      <c r="F2" s="24" t="s">
        <v>8</v>
      </c>
      <c r="G2" s="22" t="s">
        <v>13</v>
      </c>
      <c r="H2" s="22" t="s">
        <v>14</v>
      </c>
      <c r="I2" s="22" t="s">
        <v>15</v>
      </c>
      <c r="J2" s="50" t="s">
        <v>16</v>
      </c>
      <c r="K2" s="22" t="s">
        <v>17</v>
      </c>
      <c r="L2" s="7" t="s">
        <v>21</v>
      </c>
      <c r="M2" s="21" t="s">
        <v>10</v>
      </c>
      <c r="N2" s="22" t="s">
        <v>18</v>
      </c>
      <c r="O2" s="22" t="s">
        <v>19</v>
      </c>
      <c r="P2" s="18" t="s">
        <v>39</v>
      </c>
      <c r="Q2" s="22" t="s">
        <v>23</v>
      </c>
      <c r="R2" s="22" t="s">
        <v>24</v>
      </c>
      <c r="S2" s="7" t="s">
        <v>20</v>
      </c>
      <c r="T2" s="22" t="s">
        <v>26</v>
      </c>
      <c r="U2" s="22" t="s">
        <v>27</v>
      </c>
      <c r="V2" s="22" t="s">
        <v>28</v>
      </c>
      <c r="W2" s="7" t="s">
        <v>29</v>
      </c>
      <c r="X2" s="22" t="s">
        <v>30</v>
      </c>
      <c r="Y2" s="22" t="s">
        <v>31</v>
      </c>
    </row>
    <row r="3" spans="1:25">
      <c r="A3" s="1">
        <v>1</v>
      </c>
      <c r="B3" s="1" t="s">
        <v>5</v>
      </c>
      <c r="C3" s="2" t="s">
        <v>32</v>
      </c>
      <c r="D3" s="2" t="s">
        <v>49</v>
      </c>
      <c r="E3" s="2" t="s">
        <v>33</v>
      </c>
      <c r="F3" s="58" t="s">
        <v>35</v>
      </c>
      <c r="G3" s="2" t="s">
        <v>34</v>
      </c>
      <c r="H3" s="25" t="s">
        <v>32</v>
      </c>
      <c r="I3" s="15" t="s">
        <v>33</v>
      </c>
      <c r="J3" s="51" t="s">
        <v>33</v>
      </c>
      <c r="K3" s="5" t="s">
        <v>32</v>
      </c>
      <c r="M3" s="2" t="s">
        <v>34</v>
      </c>
      <c r="N3" s="17" t="s">
        <v>34</v>
      </c>
      <c r="O3" s="17" t="s">
        <v>32</v>
      </c>
      <c r="Q3" s="2" t="s">
        <v>32</v>
      </c>
      <c r="R3" s="2" t="s">
        <v>32</v>
      </c>
      <c r="T3" t="s">
        <v>35</v>
      </c>
      <c r="U3" t="s">
        <v>32</v>
      </c>
      <c r="V3" s="11" t="s">
        <v>33</v>
      </c>
      <c r="W3" t="s">
        <v>38</v>
      </c>
      <c r="X3" t="s">
        <v>33</v>
      </c>
      <c r="Y3" s="51" t="s">
        <v>33</v>
      </c>
    </row>
    <row r="4" spans="1:25">
      <c r="A4" s="1">
        <v>2</v>
      </c>
      <c r="B4" s="1" t="s">
        <v>5</v>
      </c>
      <c r="C4" s="2" t="s">
        <v>32</v>
      </c>
      <c r="D4" s="2" t="s">
        <v>33</v>
      </c>
      <c r="E4" s="2" t="s">
        <v>33</v>
      </c>
      <c r="F4" s="58" t="s">
        <v>35</v>
      </c>
      <c r="G4" s="15" t="s">
        <v>34</v>
      </c>
      <c r="H4" s="25" t="s">
        <v>32</v>
      </c>
      <c r="I4" s="6" t="s">
        <v>33</v>
      </c>
      <c r="J4" s="52" t="s">
        <v>32</v>
      </c>
      <c r="K4" s="9" t="s">
        <v>32</v>
      </c>
      <c r="M4" s="2" t="s">
        <v>34</v>
      </c>
      <c r="N4" s="17" t="s">
        <v>34</v>
      </c>
      <c r="O4" s="17" t="s">
        <v>32</v>
      </c>
      <c r="Q4" s="2" t="s">
        <v>32</v>
      </c>
      <c r="R4" s="2" t="s">
        <v>32</v>
      </c>
      <c r="T4" t="s">
        <v>35</v>
      </c>
      <c r="U4" t="s">
        <v>32</v>
      </c>
      <c r="V4" t="s">
        <v>32</v>
      </c>
      <c r="W4" t="s">
        <v>38</v>
      </c>
      <c r="X4" t="s">
        <v>33</v>
      </c>
      <c r="Y4" s="51" t="s">
        <v>33</v>
      </c>
    </row>
    <row r="5" spans="1:25">
      <c r="A5" s="1">
        <v>3</v>
      </c>
      <c r="B5" s="1" t="s">
        <v>5</v>
      </c>
      <c r="C5" s="2" t="s">
        <v>32</v>
      </c>
      <c r="D5" s="2" t="s">
        <v>33</v>
      </c>
      <c r="E5" s="2" t="s">
        <v>33</v>
      </c>
      <c r="F5" s="58" t="s">
        <v>35</v>
      </c>
      <c r="G5" s="2" t="s">
        <v>34</v>
      </c>
      <c r="H5" s="25" t="s">
        <v>32</v>
      </c>
      <c r="I5" s="15" t="s">
        <v>33</v>
      </c>
      <c r="J5" s="51" t="s">
        <v>33</v>
      </c>
      <c r="K5" s="5" t="s">
        <v>32</v>
      </c>
      <c r="M5" s="2" t="s">
        <v>34</v>
      </c>
      <c r="N5" s="17" t="s">
        <v>34</v>
      </c>
      <c r="O5" s="17" t="s">
        <v>32</v>
      </c>
      <c r="P5" t="s">
        <v>40</v>
      </c>
      <c r="Q5" s="2" t="s">
        <v>32</v>
      </c>
      <c r="R5" s="2" t="s">
        <v>32</v>
      </c>
      <c r="T5" t="s">
        <v>35</v>
      </c>
      <c r="U5" t="s">
        <v>32</v>
      </c>
      <c r="V5" t="s">
        <v>32</v>
      </c>
      <c r="W5" t="s">
        <v>38</v>
      </c>
      <c r="X5" t="s">
        <v>33</v>
      </c>
      <c r="Y5" s="51" t="s">
        <v>33</v>
      </c>
    </row>
    <row r="6" spans="1:25">
      <c r="A6" s="1">
        <v>5</v>
      </c>
      <c r="B6" s="1" t="s">
        <v>5</v>
      </c>
      <c r="C6" s="2" t="s">
        <v>32</v>
      </c>
      <c r="D6" s="2" t="s">
        <v>33</v>
      </c>
      <c r="E6" s="2" t="s">
        <v>33</v>
      </c>
      <c r="F6" s="59" t="s">
        <v>33</v>
      </c>
      <c r="G6" s="2" t="s">
        <v>34</v>
      </c>
      <c r="H6" s="25" t="s">
        <v>32</v>
      </c>
      <c r="I6" s="6" t="s">
        <v>33</v>
      </c>
      <c r="J6" s="51" t="s">
        <v>32</v>
      </c>
      <c r="K6" s="5" t="s">
        <v>32</v>
      </c>
      <c r="M6" s="2" t="s">
        <v>34</v>
      </c>
      <c r="N6" s="17" t="s">
        <v>34</v>
      </c>
      <c r="O6" s="17" t="s">
        <v>32</v>
      </c>
      <c r="Q6" s="2" t="s">
        <v>32</v>
      </c>
      <c r="R6" s="2" t="s">
        <v>32</v>
      </c>
      <c r="T6" t="s">
        <v>35</v>
      </c>
      <c r="U6" t="s">
        <v>32</v>
      </c>
      <c r="V6" t="s">
        <v>32</v>
      </c>
      <c r="W6" t="s">
        <v>38</v>
      </c>
      <c r="X6" t="s">
        <v>33</v>
      </c>
      <c r="Y6" s="51" t="s">
        <v>33</v>
      </c>
    </row>
    <row r="7" spans="1:25">
      <c r="A7" s="1">
        <v>10</v>
      </c>
      <c r="B7" s="1" t="s">
        <v>5</v>
      </c>
      <c r="C7" s="2" t="s">
        <v>33</v>
      </c>
      <c r="D7" s="2" t="s">
        <v>33</v>
      </c>
      <c r="E7" s="2" t="s">
        <v>33</v>
      </c>
      <c r="F7" s="59" t="s">
        <v>33</v>
      </c>
      <c r="G7" s="2" t="s">
        <v>34</v>
      </c>
      <c r="H7" s="17" t="s">
        <v>32</v>
      </c>
      <c r="I7" s="15" t="s">
        <v>33</v>
      </c>
      <c r="J7" s="51" t="s">
        <v>33</v>
      </c>
      <c r="K7" s="5" t="s">
        <v>32</v>
      </c>
      <c r="M7" s="2" t="s">
        <v>34</v>
      </c>
      <c r="N7" s="17" t="s">
        <v>34</v>
      </c>
      <c r="O7" s="17" t="s">
        <v>32</v>
      </c>
      <c r="P7" t="s">
        <v>40</v>
      </c>
      <c r="Q7" s="2" t="s">
        <v>32</v>
      </c>
      <c r="R7" s="2" t="s">
        <v>32</v>
      </c>
      <c r="T7" t="s">
        <v>35</v>
      </c>
      <c r="U7" t="s">
        <v>32</v>
      </c>
      <c r="V7" t="s">
        <v>32</v>
      </c>
      <c r="W7" t="s">
        <v>38</v>
      </c>
      <c r="X7" s="12" t="s">
        <v>33</v>
      </c>
      <c r="Y7" s="51" t="s">
        <v>33</v>
      </c>
    </row>
    <row r="8" spans="1:25">
      <c r="A8" s="1">
        <v>12</v>
      </c>
      <c r="B8" s="1" t="s">
        <v>5</v>
      </c>
      <c r="C8" s="2" t="s">
        <v>32</v>
      </c>
      <c r="D8" s="2" t="s">
        <v>33</v>
      </c>
      <c r="E8" s="2" t="s">
        <v>33</v>
      </c>
      <c r="F8" s="59" t="s">
        <v>33</v>
      </c>
      <c r="G8" s="2" t="s">
        <v>34</v>
      </c>
      <c r="H8" s="17" t="s">
        <v>33</v>
      </c>
      <c r="I8" s="6" t="s">
        <v>33</v>
      </c>
      <c r="J8" s="52" t="s">
        <v>33</v>
      </c>
      <c r="K8" s="9" t="s">
        <v>32</v>
      </c>
      <c r="M8" s="2" t="s">
        <v>34</v>
      </c>
      <c r="N8" s="17" t="s">
        <v>34</v>
      </c>
      <c r="O8" s="17" t="s">
        <v>32</v>
      </c>
      <c r="P8" t="s">
        <v>40</v>
      </c>
      <c r="Q8" s="2" t="s">
        <v>32</v>
      </c>
      <c r="R8" s="2" t="s">
        <v>32</v>
      </c>
      <c r="T8" t="s">
        <v>35</v>
      </c>
      <c r="U8" t="s">
        <v>32</v>
      </c>
      <c r="V8" t="s">
        <v>32</v>
      </c>
      <c r="W8" t="s">
        <v>38</v>
      </c>
      <c r="X8" s="12" t="s">
        <v>33</v>
      </c>
      <c r="Y8" s="51" t="s">
        <v>33</v>
      </c>
    </row>
    <row r="9" spans="1:25">
      <c r="A9" s="1">
        <v>13</v>
      </c>
      <c r="B9" s="1" t="s">
        <v>5</v>
      </c>
      <c r="C9" s="2" t="s">
        <v>32</v>
      </c>
      <c r="D9" s="2" t="s">
        <v>33</v>
      </c>
      <c r="E9" s="2" t="s">
        <v>33</v>
      </c>
      <c r="F9" s="59" t="s">
        <v>35</v>
      </c>
      <c r="G9" s="2" t="s">
        <v>34</v>
      </c>
      <c r="H9" s="17" t="s">
        <v>32</v>
      </c>
      <c r="I9" s="15" t="s">
        <v>35</v>
      </c>
      <c r="J9" s="53" t="s">
        <v>32</v>
      </c>
      <c r="K9" s="17" t="s">
        <v>32</v>
      </c>
      <c r="M9" s="2" t="s">
        <v>34</v>
      </c>
      <c r="N9" s="17" t="s">
        <v>34</v>
      </c>
      <c r="O9" s="17" t="s">
        <v>32</v>
      </c>
      <c r="Q9" s="2" t="s">
        <v>32</v>
      </c>
      <c r="R9" s="2" t="s">
        <v>32</v>
      </c>
      <c r="T9" t="s">
        <v>35</v>
      </c>
      <c r="U9" t="s">
        <v>32</v>
      </c>
      <c r="V9" t="s">
        <v>32</v>
      </c>
      <c r="W9" t="s">
        <v>38</v>
      </c>
      <c r="X9" t="s">
        <v>33</v>
      </c>
      <c r="Y9" s="51" t="s">
        <v>33</v>
      </c>
    </row>
    <row r="10" spans="1:25">
      <c r="A10" s="1">
        <v>15</v>
      </c>
      <c r="B10" s="1" t="s">
        <v>5</v>
      </c>
      <c r="C10" s="2" t="s">
        <v>32</v>
      </c>
      <c r="D10" s="2" t="s">
        <v>33</v>
      </c>
      <c r="E10" s="3" t="s">
        <v>33</v>
      </c>
      <c r="F10" s="59" t="s">
        <v>33</v>
      </c>
      <c r="G10" s="2" t="s">
        <v>34</v>
      </c>
      <c r="H10" s="17" t="s">
        <v>32</v>
      </c>
      <c r="I10" s="15" t="s">
        <v>34</v>
      </c>
      <c r="J10" s="53" t="s">
        <v>33</v>
      </c>
      <c r="K10" s="17" t="s">
        <v>32</v>
      </c>
      <c r="M10" s="2" t="s">
        <v>34</v>
      </c>
      <c r="N10" s="17" t="s">
        <v>34</v>
      </c>
      <c r="O10" s="17" t="s">
        <v>32</v>
      </c>
      <c r="P10" t="s">
        <v>40</v>
      </c>
      <c r="Q10" s="2" t="s">
        <v>32</v>
      </c>
      <c r="R10" s="2" t="s">
        <v>32</v>
      </c>
      <c r="T10" t="s">
        <v>35</v>
      </c>
      <c r="U10" t="s">
        <v>32</v>
      </c>
      <c r="V10" t="s">
        <v>32</v>
      </c>
      <c r="W10" t="s">
        <v>38</v>
      </c>
      <c r="X10" t="s">
        <v>33</v>
      </c>
      <c r="Y10" s="51" t="s">
        <v>33</v>
      </c>
    </row>
    <row r="11" spans="1:25">
      <c r="A11" s="1">
        <v>16</v>
      </c>
      <c r="B11" s="1" t="s">
        <v>5</v>
      </c>
      <c r="C11" s="2" t="s">
        <v>32</v>
      </c>
      <c r="D11" s="2" t="s">
        <v>33</v>
      </c>
      <c r="E11" s="3" t="s">
        <v>33</v>
      </c>
      <c r="F11" s="59" t="s">
        <v>38</v>
      </c>
      <c r="G11" s="2" t="s">
        <v>34</v>
      </c>
      <c r="H11" s="17" t="s">
        <v>32</v>
      </c>
      <c r="I11" s="15" t="s">
        <v>33</v>
      </c>
      <c r="J11" s="53" t="s">
        <v>32</v>
      </c>
      <c r="K11" s="17" t="s">
        <v>32</v>
      </c>
      <c r="M11" s="2" t="s">
        <v>34</v>
      </c>
      <c r="N11" s="17" t="s">
        <v>34</v>
      </c>
      <c r="O11" s="17" t="s">
        <v>32</v>
      </c>
      <c r="P11" t="s">
        <v>40</v>
      </c>
      <c r="Q11" s="2" t="s">
        <v>32</v>
      </c>
      <c r="R11" s="2" t="s">
        <v>32</v>
      </c>
      <c r="T11" t="s">
        <v>35</v>
      </c>
      <c r="U11" t="s">
        <v>32</v>
      </c>
      <c r="V11" t="s">
        <v>32</v>
      </c>
      <c r="W11" t="s">
        <v>38</v>
      </c>
      <c r="X11" t="s">
        <v>33</v>
      </c>
      <c r="Y11" s="51" t="s">
        <v>33</v>
      </c>
    </row>
    <row r="12" spans="1:25">
      <c r="A12" s="1">
        <v>17</v>
      </c>
      <c r="B12" s="1" t="s">
        <v>5</v>
      </c>
      <c r="C12" s="2" t="s">
        <v>32</v>
      </c>
      <c r="D12" s="2" t="s">
        <v>33</v>
      </c>
      <c r="E12" s="3" t="s">
        <v>33</v>
      </c>
      <c r="F12" s="59" t="s">
        <v>35</v>
      </c>
      <c r="G12" s="2" t="s">
        <v>34</v>
      </c>
      <c r="H12" s="17" t="s">
        <v>32</v>
      </c>
      <c r="I12" s="15" t="s">
        <v>33</v>
      </c>
      <c r="J12" s="53" t="s">
        <v>33</v>
      </c>
      <c r="K12" s="17" t="s">
        <v>32</v>
      </c>
      <c r="M12" s="2" t="s">
        <v>34</v>
      </c>
      <c r="N12" s="17" t="s">
        <v>34</v>
      </c>
      <c r="O12" s="17" t="s">
        <v>32</v>
      </c>
      <c r="P12" t="s">
        <v>40</v>
      </c>
      <c r="Q12" s="2" t="s">
        <v>32</v>
      </c>
      <c r="R12" s="2" t="s">
        <v>32</v>
      </c>
      <c r="T12" t="s">
        <v>35</v>
      </c>
      <c r="U12" t="s">
        <v>32</v>
      </c>
      <c r="V12" t="s">
        <v>32</v>
      </c>
      <c r="W12" t="s">
        <v>38</v>
      </c>
      <c r="X12" t="s">
        <v>33</v>
      </c>
      <c r="Y12" s="51" t="s">
        <v>33</v>
      </c>
    </row>
    <row r="13" spans="1:25">
      <c r="A13" s="1">
        <v>18</v>
      </c>
      <c r="B13" s="1" t="s">
        <v>5</v>
      </c>
      <c r="C13" s="2" t="s">
        <v>34</v>
      </c>
      <c r="D13" s="2" t="s">
        <v>33</v>
      </c>
      <c r="E13" s="2" t="s">
        <v>33</v>
      </c>
      <c r="F13" s="59" t="s">
        <v>35</v>
      </c>
      <c r="G13" s="2" t="s">
        <v>34</v>
      </c>
      <c r="H13" s="17" t="s">
        <v>32</v>
      </c>
      <c r="I13" s="15" t="s">
        <v>35</v>
      </c>
      <c r="J13" s="53" t="s">
        <v>32</v>
      </c>
      <c r="K13" s="17" t="s">
        <v>32</v>
      </c>
      <c r="M13" s="2" t="s">
        <v>34</v>
      </c>
      <c r="N13" s="17" t="s">
        <v>34</v>
      </c>
      <c r="O13" s="17" t="s">
        <v>32</v>
      </c>
      <c r="P13" t="s">
        <v>40</v>
      </c>
      <c r="Q13" s="2" t="s">
        <v>32</v>
      </c>
      <c r="R13" s="2" t="s">
        <v>32</v>
      </c>
      <c r="T13" t="s">
        <v>35</v>
      </c>
      <c r="U13" t="s">
        <v>32</v>
      </c>
      <c r="V13" t="s">
        <v>32</v>
      </c>
      <c r="W13" t="s">
        <v>38</v>
      </c>
      <c r="X13" t="s">
        <v>33</v>
      </c>
      <c r="Y13" s="51" t="s">
        <v>33</v>
      </c>
    </row>
    <row r="14" spans="1:25">
      <c r="A14" s="1">
        <v>20</v>
      </c>
      <c r="B14" s="1" t="s">
        <v>5</v>
      </c>
      <c r="C14" s="2" t="s">
        <v>32</v>
      </c>
      <c r="D14" s="2" t="s">
        <v>33</v>
      </c>
      <c r="E14" s="2" t="s">
        <v>33</v>
      </c>
      <c r="F14" s="59" t="s">
        <v>33</v>
      </c>
      <c r="G14" s="2" t="s">
        <v>34</v>
      </c>
      <c r="H14" s="17" t="s">
        <v>32</v>
      </c>
      <c r="I14" s="15" t="s">
        <v>33</v>
      </c>
      <c r="J14" s="53" t="s">
        <v>32</v>
      </c>
      <c r="K14" s="17" t="s">
        <v>32</v>
      </c>
      <c r="M14" s="2" t="s">
        <v>34</v>
      </c>
      <c r="N14" s="17" t="s">
        <v>34</v>
      </c>
      <c r="O14" s="17" t="s">
        <v>32</v>
      </c>
      <c r="P14" t="s">
        <v>40</v>
      </c>
      <c r="Q14" s="2" t="s">
        <v>32</v>
      </c>
      <c r="R14" s="2" t="s">
        <v>32</v>
      </c>
      <c r="T14" t="s">
        <v>35</v>
      </c>
      <c r="U14" t="s">
        <v>32</v>
      </c>
      <c r="V14" t="s">
        <v>32</v>
      </c>
      <c r="W14" t="s">
        <v>38</v>
      </c>
      <c r="X14" t="s">
        <v>33</v>
      </c>
      <c r="Y14" s="51" t="s">
        <v>33</v>
      </c>
    </row>
    <row r="15" spans="1:25">
      <c r="A15" s="1">
        <v>21</v>
      </c>
      <c r="B15" s="1" t="s">
        <v>5</v>
      </c>
      <c r="C15" s="2" t="s">
        <v>32</v>
      </c>
      <c r="D15" s="2" t="s">
        <v>33</v>
      </c>
      <c r="E15" s="2" t="s">
        <v>33</v>
      </c>
      <c r="F15" s="60" t="s">
        <v>35</v>
      </c>
      <c r="G15" s="2" t="s">
        <v>34</v>
      </c>
      <c r="H15" s="17" t="s">
        <v>32</v>
      </c>
      <c r="I15" s="15" t="s">
        <v>35</v>
      </c>
      <c r="J15" s="53" t="s">
        <v>32</v>
      </c>
      <c r="K15" s="17" t="s">
        <v>32</v>
      </c>
      <c r="M15" s="2" t="s">
        <v>34</v>
      </c>
      <c r="N15" s="17" t="s">
        <v>34</v>
      </c>
      <c r="O15" s="17" t="s">
        <v>32</v>
      </c>
      <c r="P15" t="s">
        <v>40</v>
      </c>
      <c r="Q15" s="2" t="s">
        <v>32</v>
      </c>
      <c r="R15" s="2" t="s">
        <v>32</v>
      </c>
      <c r="T15" t="s">
        <v>35</v>
      </c>
      <c r="U15" t="s">
        <v>32</v>
      </c>
      <c r="V15" t="s">
        <v>32</v>
      </c>
      <c r="W15" t="s">
        <v>38</v>
      </c>
      <c r="X15" t="s">
        <v>33</v>
      </c>
      <c r="Y15" s="51" t="s">
        <v>33</v>
      </c>
    </row>
    <row r="16" spans="1:25">
      <c r="A16" s="1">
        <v>22</v>
      </c>
      <c r="B16" s="1" t="s">
        <v>5</v>
      </c>
      <c r="C16" s="2" t="s">
        <v>32</v>
      </c>
      <c r="D16" s="2" t="s">
        <v>33</v>
      </c>
      <c r="E16" s="3" t="s">
        <v>33</v>
      </c>
      <c r="F16" s="59" t="s">
        <v>35</v>
      </c>
      <c r="G16" s="2" t="s">
        <v>34</v>
      </c>
      <c r="H16" s="17" t="s">
        <v>33</v>
      </c>
      <c r="I16" s="15" t="s">
        <v>33</v>
      </c>
      <c r="J16" s="53" t="s">
        <v>33</v>
      </c>
      <c r="K16" s="17" t="s">
        <v>32</v>
      </c>
      <c r="M16" s="2" t="s">
        <v>34</v>
      </c>
      <c r="N16" s="17" t="s">
        <v>34</v>
      </c>
      <c r="O16" s="17" t="s">
        <v>32</v>
      </c>
      <c r="P16" t="s">
        <v>40</v>
      </c>
      <c r="Q16" s="2" t="s">
        <v>32</v>
      </c>
      <c r="R16" s="2" t="s">
        <v>32</v>
      </c>
      <c r="T16" t="s">
        <v>35</v>
      </c>
      <c r="U16" t="s">
        <v>32</v>
      </c>
      <c r="V16" t="s">
        <v>32</v>
      </c>
      <c r="W16" t="s">
        <v>38</v>
      </c>
      <c r="X16" t="s">
        <v>33</v>
      </c>
      <c r="Y16" s="51" t="s">
        <v>33</v>
      </c>
    </row>
    <row r="17" spans="1:25">
      <c r="A17" s="1">
        <v>23</v>
      </c>
      <c r="B17" s="1" t="s">
        <v>5</v>
      </c>
      <c r="C17" s="2" t="s">
        <v>32</v>
      </c>
      <c r="D17" s="2" t="s">
        <v>33</v>
      </c>
      <c r="E17" s="3" t="s">
        <v>33</v>
      </c>
      <c r="F17" s="59" t="s">
        <v>35</v>
      </c>
      <c r="G17" s="2" t="s">
        <v>34</v>
      </c>
      <c r="H17" s="17" t="s">
        <v>32</v>
      </c>
      <c r="I17" s="15" t="s">
        <v>33</v>
      </c>
      <c r="J17" s="53" t="s">
        <v>33</v>
      </c>
      <c r="K17" s="17" t="s">
        <v>32</v>
      </c>
      <c r="M17" s="2" t="s">
        <v>34</v>
      </c>
      <c r="N17" s="17" t="s">
        <v>34</v>
      </c>
      <c r="O17" s="17" t="s">
        <v>32</v>
      </c>
      <c r="Q17" s="2" t="s">
        <v>32</v>
      </c>
      <c r="R17" s="2" t="s">
        <v>32</v>
      </c>
      <c r="T17" t="s">
        <v>35</v>
      </c>
      <c r="U17" t="s">
        <v>32</v>
      </c>
      <c r="V17" t="s">
        <v>32</v>
      </c>
      <c r="W17" t="s">
        <v>38</v>
      </c>
      <c r="X17" s="12" t="s">
        <v>34</v>
      </c>
      <c r="Y17" s="51" t="s">
        <v>33</v>
      </c>
    </row>
    <row r="18" spans="1:25">
      <c r="A18" s="1">
        <v>25</v>
      </c>
      <c r="B18" s="1" t="s">
        <v>5</v>
      </c>
      <c r="C18" s="2" t="s">
        <v>32</v>
      </c>
      <c r="D18" s="2" t="s">
        <v>33</v>
      </c>
      <c r="E18" s="3" t="s">
        <v>33</v>
      </c>
      <c r="F18" s="59" t="s">
        <v>33</v>
      </c>
      <c r="G18" s="2" t="s">
        <v>34</v>
      </c>
      <c r="H18" s="17" t="s">
        <v>32</v>
      </c>
      <c r="I18" s="15" t="s">
        <v>33</v>
      </c>
      <c r="J18" s="53" t="s">
        <v>33</v>
      </c>
      <c r="K18" s="17" t="s">
        <v>32</v>
      </c>
      <c r="M18" s="2" t="s">
        <v>34</v>
      </c>
      <c r="N18" s="17" t="s">
        <v>34</v>
      </c>
      <c r="O18" s="17" t="s">
        <v>32</v>
      </c>
      <c r="P18" t="s">
        <v>40</v>
      </c>
      <c r="Q18" s="2" t="s">
        <v>32</v>
      </c>
      <c r="R18" s="2" t="s">
        <v>32</v>
      </c>
      <c r="T18" t="s">
        <v>35</v>
      </c>
      <c r="U18" t="s">
        <v>32</v>
      </c>
      <c r="V18" t="s">
        <v>32</v>
      </c>
      <c r="W18" t="s">
        <v>38</v>
      </c>
      <c r="X18" t="s">
        <v>33</v>
      </c>
      <c r="Y18" s="51" t="s">
        <v>33</v>
      </c>
    </row>
    <row r="19" spans="1:25">
      <c r="A19" s="1">
        <v>31</v>
      </c>
      <c r="B19" s="1" t="s">
        <v>5</v>
      </c>
      <c r="C19" s="2" t="s">
        <v>32</v>
      </c>
      <c r="D19" s="2" t="s">
        <v>33</v>
      </c>
      <c r="E19" s="2" t="s">
        <v>33</v>
      </c>
      <c r="F19" s="59" t="s">
        <v>35</v>
      </c>
      <c r="G19" s="2" t="s">
        <v>34</v>
      </c>
      <c r="H19" s="17" t="s">
        <v>32</v>
      </c>
      <c r="I19" s="15" t="s">
        <v>33</v>
      </c>
      <c r="J19" s="53" t="s">
        <v>32</v>
      </c>
      <c r="K19" s="17" t="s">
        <v>32</v>
      </c>
      <c r="M19" s="2" t="s">
        <v>34</v>
      </c>
      <c r="N19" s="17" t="s">
        <v>34</v>
      </c>
      <c r="O19" s="17" t="s">
        <v>32</v>
      </c>
      <c r="Q19" s="2" t="s">
        <v>32</v>
      </c>
      <c r="R19" s="2" t="s">
        <v>32</v>
      </c>
      <c r="T19" t="s">
        <v>35</v>
      </c>
      <c r="U19" t="s">
        <v>32</v>
      </c>
      <c r="V19" t="s">
        <v>32</v>
      </c>
      <c r="W19" t="s">
        <v>38</v>
      </c>
      <c r="X19" s="14" t="s">
        <v>33</v>
      </c>
      <c r="Y19" s="51" t="s">
        <v>33</v>
      </c>
    </row>
    <row r="20" spans="1:25">
      <c r="A20" s="1">
        <v>35</v>
      </c>
      <c r="B20" s="1" t="s">
        <v>5</v>
      </c>
      <c r="C20" s="2" t="s">
        <v>32</v>
      </c>
      <c r="D20" s="2" t="s">
        <v>33</v>
      </c>
      <c r="E20" s="2" t="s">
        <v>33</v>
      </c>
      <c r="F20" s="59" t="s">
        <v>33</v>
      </c>
      <c r="G20" s="2" t="s">
        <v>34</v>
      </c>
      <c r="H20" s="17" t="s">
        <v>32</v>
      </c>
      <c r="I20" s="15" t="s">
        <v>35</v>
      </c>
      <c r="J20" s="53" t="s">
        <v>32</v>
      </c>
      <c r="K20" s="17" t="s">
        <v>32</v>
      </c>
      <c r="M20" s="2" t="s">
        <v>34</v>
      </c>
      <c r="N20" s="17" t="s">
        <v>34</v>
      </c>
      <c r="O20" s="17" t="s">
        <v>32</v>
      </c>
      <c r="P20" t="s">
        <v>40</v>
      </c>
      <c r="Q20" s="2" t="s">
        <v>32</v>
      </c>
      <c r="R20" s="2" t="s">
        <v>32</v>
      </c>
      <c r="T20" t="s">
        <v>35</v>
      </c>
      <c r="U20" t="s">
        <v>32</v>
      </c>
      <c r="V20" t="s">
        <v>32</v>
      </c>
      <c r="W20" t="s">
        <v>38</v>
      </c>
      <c r="X20" t="s">
        <v>33</v>
      </c>
      <c r="Y20" s="51" t="s">
        <v>33</v>
      </c>
    </row>
    <row r="21" spans="1:25">
      <c r="A21" s="1">
        <v>36</v>
      </c>
      <c r="B21" s="1" t="s">
        <v>5</v>
      </c>
      <c r="C21" s="2" t="s">
        <v>33</v>
      </c>
      <c r="D21" s="2" t="s">
        <v>33</v>
      </c>
      <c r="E21" s="2" t="s">
        <v>33</v>
      </c>
      <c r="F21" s="59" t="s">
        <v>33</v>
      </c>
      <c r="G21" s="2" t="s">
        <v>34</v>
      </c>
      <c r="H21" s="17" t="s">
        <v>32</v>
      </c>
      <c r="I21" s="15" t="s">
        <v>33</v>
      </c>
      <c r="J21" s="53" t="s">
        <v>33</v>
      </c>
      <c r="K21" s="17" t="s">
        <v>32</v>
      </c>
      <c r="M21" s="2" t="s">
        <v>34</v>
      </c>
      <c r="N21" s="17" t="s">
        <v>34</v>
      </c>
      <c r="O21" s="17" t="s">
        <v>32</v>
      </c>
      <c r="P21" t="s">
        <v>40</v>
      </c>
      <c r="Q21" s="2" t="s">
        <v>32</v>
      </c>
      <c r="R21" s="2" t="s">
        <v>32</v>
      </c>
      <c r="T21" t="s">
        <v>35</v>
      </c>
      <c r="U21" t="s">
        <v>32</v>
      </c>
      <c r="V21" t="s">
        <v>32</v>
      </c>
      <c r="W21" t="s">
        <v>38</v>
      </c>
      <c r="X21" t="s">
        <v>33</v>
      </c>
      <c r="Y21" s="51" t="s">
        <v>33</v>
      </c>
    </row>
    <row r="22" spans="1:25">
      <c r="A22" s="1">
        <v>38</v>
      </c>
      <c r="B22" s="1" t="s">
        <v>5</v>
      </c>
      <c r="C22" s="2" t="s">
        <v>33</v>
      </c>
      <c r="D22" s="2" t="s">
        <v>33</v>
      </c>
      <c r="E22" s="2" t="s">
        <v>33</v>
      </c>
      <c r="F22" s="59" t="s">
        <v>35</v>
      </c>
      <c r="G22" s="2" t="s">
        <v>34</v>
      </c>
      <c r="H22" s="17" t="s">
        <v>32</v>
      </c>
      <c r="I22" s="15" t="s">
        <v>33</v>
      </c>
      <c r="J22" s="53" t="s">
        <v>32</v>
      </c>
      <c r="K22" s="17" t="s">
        <v>32</v>
      </c>
      <c r="M22" s="2" t="s">
        <v>34</v>
      </c>
      <c r="N22" s="17" t="s">
        <v>34</v>
      </c>
      <c r="O22" s="17" t="s">
        <v>32</v>
      </c>
      <c r="P22" t="s">
        <v>40</v>
      </c>
      <c r="Q22" s="2" t="s">
        <v>32</v>
      </c>
      <c r="R22" s="2" t="s">
        <v>32</v>
      </c>
      <c r="T22" t="s">
        <v>35</v>
      </c>
      <c r="U22" t="s">
        <v>32</v>
      </c>
      <c r="V22" t="s">
        <v>32</v>
      </c>
      <c r="W22" t="s">
        <v>38</v>
      </c>
      <c r="X22" t="s">
        <v>33</v>
      </c>
      <c r="Y22" s="51" t="s">
        <v>33</v>
      </c>
    </row>
    <row r="23" spans="1:25">
      <c r="A23" s="1">
        <v>68</v>
      </c>
      <c r="B23" s="1" t="s">
        <v>6</v>
      </c>
      <c r="C23" s="19" t="s">
        <v>32</v>
      </c>
      <c r="D23" s="2" t="s">
        <v>33</v>
      </c>
      <c r="E23" s="2" t="s">
        <v>33</v>
      </c>
      <c r="F23" s="59" t="s">
        <v>33</v>
      </c>
      <c r="G23" s="19" t="s">
        <v>34</v>
      </c>
      <c r="H23" s="17" t="s">
        <v>32</v>
      </c>
      <c r="I23" s="15" t="s">
        <v>33</v>
      </c>
      <c r="J23" s="52" t="s">
        <v>33</v>
      </c>
      <c r="K23" s="9" t="s">
        <v>32</v>
      </c>
      <c r="M23" s="8" t="s">
        <v>34</v>
      </c>
      <c r="N23" s="17" t="s">
        <v>34</v>
      </c>
      <c r="O23" s="17" t="s">
        <v>32</v>
      </c>
      <c r="Q23" s="2" t="s">
        <v>32</v>
      </c>
      <c r="R23" s="2" t="s">
        <v>32</v>
      </c>
      <c r="T23" t="s">
        <v>35</v>
      </c>
      <c r="U23" t="s">
        <v>32</v>
      </c>
      <c r="V23" s="4" t="s">
        <v>32</v>
      </c>
      <c r="W23" t="s">
        <v>38</v>
      </c>
      <c r="X23" s="9" t="s">
        <v>32</v>
      </c>
      <c r="Y23" s="51" t="s">
        <v>33</v>
      </c>
    </row>
    <row r="24" spans="1:25">
      <c r="A24" s="1">
        <v>69</v>
      </c>
      <c r="B24" s="1" t="s">
        <v>6</v>
      </c>
      <c r="C24" s="19" t="s">
        <v>32</v>
      </c>
      <c r="D24" s="19" t="s">
        <v>33</v>
      </c>
      <c r="E24" s="2" t="s">
        <v>33</v>
      </c>
      <c r="F24" s="59" t="s">
        <v>38</v>
      </c>
      <c r="G24" s="19" t="s">
        <v>34</v>
      </c>
      <c r="H24" s="17" t="s">
        <v>32</v>
      </c>
      <c r="I24" s="15" t="s">
        <v>35</v>
      </c>
      <c r="J24" s="52" t="s">
        <v>32</v>
      </c>
      <c r="K24" s="9" t="s">
        <v>32</v>
      </c>
      <c r="M24" s="8" t="s">
        <v>34</v>
      </c>
      <c r="N24" s="17" t="s">
        <v>34</v>
      </c>
      <c r="O24" s="17" t="s">
        <v>32</v>
      </c>
      <c r="Q24" s="2" t="s">
        <v>32</v>
      </c>
      <c r="R24" s="2" t="s">
        <v>32</v>
      </c>
      <c r="T24" s="4" t="s">
        <v>35</v>
      </c>
      <c r="U24" t="s">
        <v>32</v>
      </c>
      <c r="V24" s="4" t="s">
        <v>32</v>
      </c>
      <c r="W24" t="s">
        <v>38</v>
      </c>
      <c r="X24" s="10" t="s">
        <v>33</v>
      </c>
      <c r="Y24" s="51" t="s">
        <v>33</v>
      </c>
    </row>
    <row r="25" spans="1:25">
      <c r="A25" s="1">
        <v>93</v>
      </c>
      <c r="B25" s="1" t="s">
        <v>6</v>
      </c>
      <c r="C25" s="19" t="s">
        <v>32</v>
      </c>
      <c r="D25" s="19" t="s">
        <v>33</v>
      </c>
      <c r="E25" s="2" t="s">
        <v>33</v>
      </c>
      <c r="F25" s="59" t="s">
        <v>33</v>
      </c>
      <c r="G25" s="19" t="s">
        <v>34</v>
      </c>
      <c r="H25" s="17" t="s">
        <v>32</v>
      </c>
      <c r="I25" s="15" t="s">
        <v>33</v>
      </c>
      <c r="J25" s="52" t="s">
        <v>33</v>
      </c>
      <c r="K25" s="9" t="s">
        <v>32</v>
      </c>
      <c r="M25" s="8" t="s">
        <v>34</v>
      </c>
      <c r="N25" s="17" t="s">
        <v>34</v>
      </c>
      <c r="O25" s="17" t="s">
        <v>32</v>
      </c>
      <c r="Q25" s="2" t="s">
        <v>32</v>
      </c>
      <c r="R25" s="2" t="s">
        <v>32</v>
      </c>
      <c r="T25" s="4" t="s">
        <v>35</v>
      </c>
      <c r="U25" t="s">
        <v>32</v>
      </c>
      <c r="V25" s="4" t="s">
        <v>32</v>
      </c>
      <c r="W25" t="s">
        <v>38</v>
      </c>
      <c r="X25" s="10" t="s">
        <v>33</v>
      </c>
      <c r="Y25" s="54" t="s">
        <v>33</v>
      </c>
    </row>
    <row r="26" spans="1:25">
      <c r="A26" s="1">
        <v>102</v>
      </c>
      <c r="B26" s="1" t="s">
        <v>6</v>
      </c>
      <c r="C26" s="19" t="s">
        <v>33</v>
      </c>
      <c r="D26" s="19" t="s">
        <v>33</v>
      </c>
      <c r="E26" t="s">
        <v>33</v>
      </c>
      <c r="F26" s="59" t="s">
        <v>33</v>
      </c>
      <c r="G26" s="19" t="s">
        <v>34</v>
      </c>
      <c r="H26" s="17" t="s">
        <v>32</v>
      </c>
      <c r="I26" s="15" t="s">
        <v>35</v>
      </c>
      <c r="J26" s="52" t="s">
        <v>32</v>
      </c>
      <c r="K26" s="9" t="s">
        <v>32</v>
      </c>
      <c r="M26" s="8" t="s">
        <v>34</v>
      </c>
      <c r="N26" s="17" t="s">
        <v>34</v>
      </c>
      <c r="O26" s="17" t="s">
        <v>32</v>
      </c>
      <c r="Q26" s="2" t="s">
        <v>32</v>
      </c>
      <c r="R26" s="2" t="s">
        <v>32</v>
      </c>
      <c r="T26" s="4" t="s">
        <v>35</v>
      </c>
      <c r="U26" t="s">
        <v>32</v>
      </c>
      <c r="V26" s="4" t="s">
        <v>32</v>
      </c>
      <c r="W26" t="s">
        <v>38</v>
      </c>
      <c r="X26" s="9" t="s">
        <v>33</v>
      </c>
      <c r="Y26" s="51" t="s">
        <v>33</v>
      </c>
    </row>
    <row r="27" spans="1:25">
      <c r="A27" s="1">
        <v>109</v>
      </c>
      <c r="B27" s="1" t="s">
        <v>6</v>
      </c>
      <c r="C27" s="19" t="s">
        <v>32</v>
      </c>
      <c r="D27" s="19" t="s">
        <v>33</v>
      </c>
      <c r="E27" t="s">
        <v>33</v>
      </c>
      <c r="F27" s="59" t="s">
        <v>33</v>
      </c>
      <c r="G27" s="19" t="s">
        <v>34</v>
      </c>
      <c r="H27" s="17" t="s">
        <v>32</v>
      </c>
      <c r="I27" s="15" t="s">
        <v>33</v>
      </c>
      <c r="J27" s="52" t="s">
        <v>33</v>
      </c>
      <c r="K27" s="9" t="s">
        <v>32</v>
      </c>
      <c r="M27" s="8" t="s">
        <v>34</v>
      </c>
      <c r="N27" s="17" t="s">
        <v>34</v>
      </c>
      <c r="O27" s="17" t="s">
        <v>32</v>
      </c>
      <c r="Q27" s="2" t="s">
        <v>32</v>
      </c>
      <c r="R27" s="2" t="s">
        <v>32</v>
      </c>
      <c r="T27" s="4" t="s">
        <v>35</v>
      </c>
      <c r="U27" t="s">
        <v>32</v>
      </c>
      <c r="V27" s="4" t="s">
        <v>32</v>
      </c>
      <c r="W27" t="s">
        <v>38</v>
      </c>
      <c r="X27" s="10" t="s">
        <v>33</v>
      </c>
      <c r="Y27" s="51" t="s">
        <v>33</v>
      </c>
    </row>
    <row r="28" spans="1:25">
      <c r="A28" s="1">
        <v>130</v>
      </c>
      <c r="B28" s="1" t="s">
        <v>6</v>
      </c>
      <c r="C28" s="19" t="s">
        <v>32</v>
      </c>
      <c r="D28" s="19" t="s">
        <v>33</v>
      </c>
      <c r="E28" t="s">
        <v>33</v>
      </c>
      <c r="F28" s="59" t="s">
        <v>33</v>
      </c>
      <c r="G28" s="19" t="s">
        <v>34</v>
      </c>
      <c r="H28" s="17" t="s">
        <v>32</v>
      </c>
      <c r="I28" s="15" t="s">
        <v>33</v>
      </c>
      <c r="J28" s="52" t="s">
        <v>33</v>
      </c>
      <c r="K28" s="9" t="s">
        <v>32</v>
      </c>
      <c r="M28" s="8" t="s">
        <v>34</v>
      </c>
      <c r="N28" s="17" t="s">
        <v>34</v>
      </c>
      <c r="O28" s="17" t="s">
        <v>32</v>
      </c>
      <c r="Q28" s="2" t="s">
        <v>32</v>
      </c>
      <c r="R28" s="2" t="s">
        <v>32</v>
      </c>
      <c r="T28" s="4" t="s">
        <v>35</v>
      </c>
      <c r="U28" t="s">
        <v>32</v>
      </c>
      <c r="V28" s="4" t="s">
        <v>32</v>
      </c>
      <c r="W28" t="s">
        <v>38</v>
      </c>
      <c r="X28" s="10" t="s">
        <v>33</v>
      </c>
      <c r="Y28" s="51" t="s">
        <v>33</v>
      </c>
    </row>
    <row r="29" spans="1:25">
      <c r="A29" s="1">
        <v>135</v>
      </c>
      <c r="B29" s="1" t="s">
        <v>6</v>
      </c>
      <c r="C29" s="20" t="s">
        <v>32</v>
      </c>
      <c r="D29" s="19" t="s">
        <v>33</v>
      </c>
      <c r="E29" s="2" t="s">
        <v>32</v>
      </c>
      <c r="F29" s="58" t="s">
        <v>33</v>
      </c>
      <c r="G29" s="20" t="s">
        <v>34</v>
      </c>
      <c r="H29" s="25" t="s">
        <v>33</v>
      </c>
      <c r="I29" s="6" t="s">
        <v>33</v>
      </c>
      <c r="J29" s="53" t="s">
        <v>34</v>
      </c>
      <c r="K29" s="17" t="s">
        <v>32</v>
      </c>
      <c r="M29" s="2" t="s">
        <v>34</v>
      </c>
      <c r="N29" s="17" t="s">
        <v>34</v>
      </c>
      <c r="O29" s="17" t="s">
        <v>32</v>
      </c>
      <c r="Q29" s="2" t="s">
        <v>32</v>
      </c>
      <c r="R29" s="2" t="s">
        <v>32</v>
      </c>
      <c r="T29" t="s">
        <v>35</v>
      </c>
      <c r="U29" t="s">
        <v>32</v>
      </c>
      <c r="V29" t="s">
        <v>32</v>
      </c>
      <c r="W29" t="s">
        <v>38</v>
      </c>
      <c r="X29" s="13" t="s">
        <v>33</v>
      </c>
      <c r="Y29" s="51" t="s">
        <v>33</v>
      </c>
    </row>
    <row r="30" spans="1:25">
      <c r="A30" s="1">
        <v>139</v>
      </c>
      <c r="B30" s="1" t="s">
        <v>6</v>
      </c>
      <c r="C30" s="20" t="s">
        <v>32</v>
      </c>
      <c r="D30" s="19" t="s">
        <v>33</v>
      </c>
      <c r="E30" s="2" t="s">
        <v>32</v>
      </c>
      <c r="F30" s="58" t="s">
        <v>33</v>
      </c>
      <c r="G30" s="20" t="s">
        <v>34</v>
      </c>
      <c r="H30" s="25" t="s">
        <v>32</v>
      </c>
      <c r="I30" s="6" t="s">
        <v>35</v>
      </c>
      <c r="J30" s="53" t="s">
        <v>32</v>
      </c>
      <c r="K30" s="17" t="s">
        <v>32</v>
      </c>
      <c r="M30" s="2" t="s">
        <v>34</v>
      </c>
      <c r="N30" s="17" t="s">
        <v>34</v>
      </c>
      <c r="O30" s="17" t="s">
        <v>32</v>
      </c>
      <c r="P30" t="s">
        <v>40</v>
      </c>
      <c r="Q30" s="2" t="s">
        <v>32</v>
      </c>
      <c r="R30" s="2" t="s">
        <v>32</v>
      </c>
      <c r="T30" t="s">
        <v>35</v>
      </c>
      <c r="U30" t="s">
        <v>32</v>
      </c>
      <c r="V30" t="s">
        <v>32</v>
      </c>
      <c r="W30" t="s">
        <v>38</v>
      </c>
      <c r="X30" t="s">
        <v>33</v>
      </c>
      <c r="Y30" s="51" t="s">
        <v>33</v>
      </c>
    </row>
    <row r="31" spans="1:25">
      <c r="A31" s="1">
        <v>142</v>
      </c>
      <c r="B31" s="1" t="s">
        <v>6</v>
      </c>
      <c r="C31" s="20" t="s">
        <v>32</v>
      </c>
      <c r="D31" s="19" t="s">
        <v>33</v>
      </c>
      <c r="E31" s="2" t="s">
        <v>32</v>
      </c>
      <c r="F31" s="58" t="s">
        <v>33</v>
      </c>
      <c r="G31" s="19" t="s">
        <v>34</v>
      </c>
      <c r="H31" s="25" t="s">
        <v>33</v>
      </c>
      <c r="I31" s="6" t="s">
        <v>33</v>
      </c>
      <c r="J31" s="53" t="s">
        <v>34</v>
      </c>
      <c r="K31" s="17" t="s">
        <v>32</v>
      </c>
      <c r="M31" s="2" t="s">
        <v>34</v>
      </c>
      <c r="N31" s="17" t="s">
        <v>34</v>
      </c>
      <c r="O31" s="17" t="s">
        <v>32</v>
      </c>
      <c r="Q31" s="2" t="s">
        <v>32</v>
      </c>
      <c r="R31" s="2" t="s">
        <v>32</v>
      </c>
      <c r="T31" t="s">
        <v>35</v>
      </c>
      <c r="U31" t="s">
        <v>32</v>
      </c>
      <c r="V31" t="s">
        <v>32</v>
      </c>
      <c r="W31" t="s">
        <v>38</v>
      </c>
      <c r="X31" t="s">
        <v>33</v>
      </c>
      <c r="Y31" s="51" t="s">
        <v>33</v>
      </c>
    </row>
    <row r="32" spans="1:25">
      <c r="A32" s="1">
        <v>146</v>
      </c>
      <c r="B32" s="1" t="s">
        <v>6</v>
      </c>
      <c r="C32" s="19" t="s">
        <v>32</v>
      </c>
      <c r="D32" s="19" t="s">
        <v>33</v>
      </c>
      <c r="E32" s="2" t="s">
        <v>33</v>
      </c>
      <c r="F32" s="58" t="s">
        <v>35</v>
      </c>
      <c r="G32" s="19" t="s">
        <v>34</v>
      </c>
      <c r="H32" s="25" t="s">
        <v>36</v>
      </c>
      <c r="I32" s="6" t="s">
        <v>33</v>
      </c>
      <c r="J32" s="52" t="s">
        <v>34</v>
      </c>
      <c r="K32" s="9" t="s">
        <v>32</v>
      </c>
      <c r="M32" s="8" t="s">
        <v>34</v>
      </c>
      <c r="N32" s="17" t="s">
        <v>34</v>
      </c>
      <c r="O32" s="17" t="s">
        <v>32</v>
      </c>
      <c r="P32" t="s">
        <v>40</v>
      </c>
      <c r="Q32" s="2" t="s">
        <v>32</v>
      </c>
      <c r="R32" s="2" t="s">
        <v>32</v>
      </c>
      <c r="T32" s="4" t="s">
        <v>35</v>
      </c>
      <c r="U32" t="s">
        <v>32</v>
      </c>
      <c r="V32" s="4" t="s">
        <v>32</v>
      </c>
      <c r="W32" t="s">
        <v>38</v>
      </c>
      <c r="X32" s="4" t="s">
        <v>33</v>
      </c>
      <c r="Y32" s="51" t="s">
        <v>33</v>
      </c>
    </row>
    <row r="33" spans="1:26">
      <c r="A33" s="1">
        <v>168</v>
      </c>
      <c r="B33" s="1" t="s">
        <v>6</v>
      </c>
      <c r="C33" s="20" t="s">
        <v>32</v>
      </c>
      <c r="D33" s="19" t="s">
        <v>33</v>
      </c>
      <c r="E33" s="2" t="s">
        <v>32</v>
      </c>
      <c r="F33" s="58" t="s">
        <v>33</v>
      </c>
      <c r="G33" s="19" t="s">
        <v>34</v>
      </c>
      <c r="H33" s="25" t="s">
        <v>32</v>
      </c>
      <c r="I33" s="6" t="s">
        <v>35</v>
      </c>
      <c r="J33" s="53" t="s">
        <v>32</v>
      </c>
      <c r="K33" s="17" t="s">
        <v>32</v>
      </c>
      <c r="M33" s="2" t="s">
        <v>34</v>
      </c>
      <c r="N33" s="17" t="s">
        <v>34</v>
      </c>
      <c r="O33" s="17" t="s">
        <v>32</v>
      </c>
      <c r="Q33" s="2" t="s">
        <v>32</v>
      </c>
      <c r="R33" s="2" t="s">
        <v>32</v>
      </c>
      <c r="T33" t="s">
        <v>35</v>
      </c>
      <c r="U33" t="s">
        <v>32</v>
      </c>
      <c r="V33" t="s">
        <v>32</v>
      </c>
      <c r="W33" t="s">
        <v>38</v>
      </c>
      <c r="X33" t="s">
        <v>33</v>
      </c>
      <c r="Y33" s="51" t="s">
        <v>33</v>
      </c>
    </row>
    <row r="34" spans="1:26">
      <c r="A34" s="1">
        <v>169</v>
      </c>
      <c r="B34" s="1" t="s">
        <v>6</v>
      </c>
      <c r="C34" s="20" t="s">
        <v>32</v>
      </c>
      <c r="D34" s="19" t="s">
        <v>33</v>
      </c>
      <c r="E34" s="2" t="s">
        <v>32</v>
      </c>
      <c r="F34" s="58" t="s">
        <v>33</v>
      </c>
      <c r="G34" s="19" t="s">
        <v>34</v>
      </c>
      <c r="H34" s="25" t="s">
        <v>32</v>
      </c>
      <c r="I34" s="6" t="s">
        <v>35</v>
      </c>
      <c r="J34" s="53" t="s">
        <v>32</v>
      </c>
      <c r="K34" s="17" t="s">
        <v>32</v>
      </c>
      <c r="M34" s="2" t="s">
        <v>34</v>
      </c>
      <c r="N34" s="17" t="s">
        <v>34</v>
      </c>
      <c r="O34" s="17" t="s">
        <v>32</v>
      </c>
      <c r="Q34" s="2" t="s">
        <v>32</v>
      </c>
      <c r="R34" s="2" t="s">
        <v>32</v>
      </c>
      <c r="T34" t="s">
        <v>35</v>
      </c>
      <c r="U34" t="s">
        <v>32</v>
      </c>
      <c r="V34" t="s">
        <v>32</v>
      </c>
      <c r="W34" t="s">
        <v>38</v>
      </c>
      <c r="X34" t="s">
        <v>33</v>
      </c>
      <c r="Y34" s="51" t="s">
        <v>33</v>
      </c>
    </row>
    <row r="35" spans="1:26">
      <c r="A35" s="1">
        <v>172</v>
      </c>
      <c r="B35" s="1" t="s">
        <v>6</v>
      </c>
      <c r="C35" s="20" t="s">
        <v>32</v>
      </c>
      <c r="D35" s="19" t="s">
        <v>33</v>
      </c>
      <c r="E35" s="2" t="s">
        <v>33</v>
      </c>
      <c r="F35" s="58" t="s">
        <v>35</v>
      </c>
      <c r="G35" s="19" t="s">
        <v>34</v>
      </c>
      <c r="H35" s="25" t="s">
        <v>32</v>
      </c>
      <c r="I35" s="6" t="s">
        <v>35</v>
      </c>
      <c r="J35" s="53" t="s">
        <v>32</v>
      </c>
      <c r="K35" s="17" t="s">
        <v>32</v>
      </c>
      <c r="M35" s="2" t="s">
        <v>34</v>
      </c>
      <c r="N35" s="17" t="s">
        <v>34</v>
      </c>
      <c r="O35" s="17" t="s">
        <v>32</v>
      </c>
      <c r="Q35" s="2" t="s">
        <v>32</v>
      </c>
      <c r="R35" s="2" t="s">
        <v>32</v>
      </c>
      <c r="T35" t="s">
        <v>35</v>
      </c>
      <c r="U35" t="s">
        <v>32</v>
      </c>
      <c r="V35" t="s">
        <v>32</v>
      </c>
      <c r="W35" t="s">
        <v>38</v>
      </c>
      <c r="X35" t="s">
        <v>33</v>
      </c>
      <c r="Y35" s="51" t="s">
        <v>33</v>
      </c>
    </row>
    <row r="36" spans="1:26">
      <c r="A36" s="1">
        <v>175</v>
      </c>
      <c r="B36" s="1" t="s">
        <v>6</v>
      </c>
      <c r="C36" s="19" t="s">
        <v>32</v>
      </c>
      <c r="D36" s="19" t="s">
        <v>33</v>
      </c>
      <c r="E36" s="2" t="s">
        <v>33</v>
      </c>
      <c r="F36" s="58" t="s">
        <v>35</v>
      </c>
      <c r="G36" s="19" t="s">
        <v>34</v>
      </c>
      <c r="H36" s="25" t="s">
        <v>32</v>
      </c>
      <c r="I36" s="6" t="s">
        <v>35</v>
      </c>
      <c r="J36" s="52" t="s">
        <v>32</v>
      </c>
      <c r="K36" s="9" t="s">
        <v>32</v>
      </c>
      <c r="M36" s="8" t="s">
        <v>34</v>
      </c>
      <c r="N36" s="17" t="s">
        <v>34</v>
      </c>
      <c r="O36" s="17" t="s">
        <v>32</v>
      </c>
      <c r="Q36" s="2" t="s">
        <v>32</v>
      </c>
      <c r="R36" s="2" t="s">
        <v>32</v>
      </c>
      <c r="T36" s="4" t="s">
        <v>35</v>
      </c>
      <c r="U36" t="s">
        <v>32</v>
      </c>
      <c r="V36" s="4" t="s">
        <v>32</v>
      </c>
      <c r="W36" t="s">
        <v>38</v>
      </c>
      <c r="X36" s="9" t="s">
        <v>32</v>
      </c>
      <c r="Y36" s="51" t="s">
        <v>33</v>
      </c>
    </row>
    <row r="37" spans="1:26">
      <c r="A37" s="1">
        <v>178</v>
      </c>
      <c r="B37" s="1" t="s">
        <v>6</v>
      </c>
      <c r="C37" s="20" t="s">
        <v>32</v>
      </c>
      <c r="D37" s="19" t="s">
        <v>33</v>
      </c>
      <c r="E37" s="2" t="s">
        <v>33</v>
      </c>
      <c r="F37" s="58" t="s">
        <v>33</v>
      </c>
      <c r="G37" s="19" t="s">
        <v>34</v>
      </c>
      <c r="H37" s="25" t="s">
        <v>32</v>
      </c>
      <c r="I37" s="6" t="s">
        <v>33</v>
      </c>
      <c r="J37" s="53" t="s">
        <v>32</v>
      </c>
      <c r="K37" s="17" t="s">
        <v>32</v>
      </c>
      <c r="M37" s="2" t="s">
        <v>34</v>
      </c>
      <c r="N37" s="17" t="s">
        <v>34</v>
      </c>
      <c r="O37" s="17" t="s">
        <v>32</v>
      </c>
      <c r="Q37" s="2" t="s">
        <v>32</v>
      </c>
      <c r="R37" s="2" t="s">
        <v>32</v>
      </c>
      <c r="T37" t="s">
        <v>35</v>
      </c>
      <c r="U37" t="s">
        <v>32</v>
      </c>
      <c r="V37" t="s">
        <v>32</v>
      </c>
      <c r="W37" t="s">
        <v>38</v>
      </c>
      <c r="X37" t="s">
        <v>33</v>
      </c>
      <c r="Y37" s="51" t="s">
        <v>33</v>
      </c>
    </row>
    <row r="38" spans="1:26">
      <c r="A38" s="1">
        <v>194</v>
      </c>
      <c r="B38" s="1" t="s">
        <v>6</v>
      </c>
      <c r="C38" s="20" t="s">
        <v>32</v>
      </c>
      <c r="D38" s="19" t="s">
        <v>33</v>
      </c>
      <c r="E38" s="2" t="s">
        <v>33</v>
      </c>
      <c r="F38" s="58" t="s">
        <v>33</v>
      </c>
      <c r="G38" s="20" t="s">
        <v>34</v>
      </c>
      <c r="H38" s="25" t="s">
        <v>32</v>
      </c>
      <c r="I38" s="6" t="s">
        <v>33</v>
      </c>
      <c r="J38" s="52" t="s">
        <v>34</v>
      </c>
      <c r="K38" s="9" t="s">
        <v>32</v>
      </c>
      <c r="M38" s="2" t="s">
        <v>34</v>
      </c>
      <c r="N38" s="17" t="s">
        <v>34</v>
      </c>
      <c r="O38" s="17" t="s">
        <v>32</v>
      </c>
      <c r="Q38" s="2" t="s">
        <v>32</v>
      </c>
      <c r="R38" s="2" t="s">
        <v>32</v>
      </c>
      <c r="T38" t="s">
        <v>35</v>
      </c>
      <c r="U38" t="s">
        <v>32</v>
      </c>
      <c r="V38" t="s">
        <v>32</v>
      </c>
      <c r="W38" t="s">
        <v>38</v>
      </c>
      <c r="X38" t="s">
        <v>33</v>
      </c>
      <c r="Y38" s="51" t="s">
        <v>33</v>
      </c>
    </row>
    <row r="39" spans="1:26">
      <c r="A39" s="1">
        <v>204</v>
      </c>
      <c r="B39" s="1" t="s">
        <v>6</v>
      </c>
      <c r="C39" s="19" t="s">
        <v>32</v>
      </c>
      <c r="D39" s="19" t="s">
        <v>33</v>
      </c>
      <c r="E39" s="2" t="s">
        <v>33</v>
      </c>
      <c r="F39" s="58" t="s">
        <v>33</v>
      </c>
      <c r="G39" s="19" t="s">
        <v>34</v>
      </c>
      <c r="H39" s="25" t="s">
        <v>33</v>
      </c>
      <c r="I39" s="6" t="s">
        <v>33</v>
      </c>
      <c r="J39" s="52" t="s">
        <v>33</v>
      </c>
      <c r="K39" s="9" t="s">
        <v>32</v>
      </c>
      <c r="M39" s="8" t="s">
        <v>34</v>
      </c>
      <c r="N39" s="17" t="s">
        <v>34</v>
      </c>
      <c r="O39" s="17" t="s">
        <v>32</v>
      </c>
      <c r="Q39" s="2" t="s">
        <v>32</v>
      </c>
      <c r="R39" s="2" t="s">
        <v>32</v>
      </c>
      <c r="T39" s="4" t="s">
        <v>35</v>
      </c>
      <c r="U39" t="s">
        <v>32</v>
      </c>
      <c r="V39" s="4" t="s">
        <v>32</v>
      </c>
      <c r="W39" t="s">
        <v>38</v>
      </c>
      <c r="X39" s="4" t="s">
        <v>33</v>
      </c>
      <c r="Y39" s="51" t="s">
        <v>33</v>
      </c>
    </row>
    <row r="40" spans="1:26">
      <c r="A40" s="1">
        <v>208</v>
      </c>
      <c r="B40" s="1" t="s">
        <v>6</v>
      </c>
      <c r="C40" s="20" t="s">
        <v>32</v>
      </c>
      <c r="D40" s="19" t="s">
        <v>33</v>
      </c>
      <c r="E40" s="2" t="s">
        <v>33</v>
      </c>
      <c r="F40" s="58" t="s">
        <v>35</v>
      </c>
      <c r="G40" s="19" t="s">
        <v>34</v>
      </c>
      <c r="H40" s="25" t="s">
        <v>32</v>
      </c>
      <c r="I40" s="6" t="s">
        <v>33</v>
      </c>
      <c r="J40" s="52" t="s">
        <v>33</v>
      </c>
      <c r="K40" s="9" t="s">
        <v>32</v>
      </c>
      <c r="M40" s="2" t="s">
        <v>34</v>
      </c>
      <c r="N40" s="17" t="s">
        <v>34</v>
      </c>
      <c r="O40" s="17" t="s">
        <v>32</v>
      </c>
      <c r="Q40" s="2" t="s">
        <v>32</v>
      </c>
      <c r="R40" s="2" t="s">
        <v>32</v>
      </c>
      <c r="T40" t="s">
        <v>35</v>
      </c>
      <c r="U40" t="s">
        <v>32</v>
      </c>
      <c r="V40" t="s">
        <v>32</v>
      </c>
      <c r="W40" t="s">
        <v>38</v>
      </c>
      <c r="X40" t="s">
        <v>33</v>
      </c>
      <c r="Y40" s="51" t="s">
        <v>33</v>
      </c>
    </row>
    <row r="41" spans="1:26">
      <c r="A41" s="1">
        <v>212</v>
      </c>
      <c r="B41" s="1" t="s">
        <v>6</v>
      </c>
      <c r="C41" s="20" t="s">
        <v>32</v>
      </c>
      <c r="D41" s="19" t="s">
        <v>33</v>
      </c>
      <c r="E41" s="2" t="s">
        <v>33</v>
      </c>
      <c r="F41" s="58" t="s">
        <v>35</v>
      </c>
      <c r="G41" s="19" t="s">
        <v>34</v>
      </c>
      <c r="H41" s="25" t="s">
        <v>32</v>
      </c>
      <c r="I41" s="6" t="s">
        <v>34</v>
      </c>
      <c r="J41" s="52" t="s">
        <v>32</v>
      </c>
      <c r="K41" s="9" t="s">
        <v>32</v>
      </c>
      <c r="M41" s="2" t="s">
        <v>34</v>
      </c>
      <c r="N41" s="17" t="s">
        <v>34</v>
      </c>
      <c r="O41" s="17" t="s">
        <v>32</v>
      </c>
      <c r="Q41" s="2" t="s">
        <v>32</v>
      </c>
      <c r="R41" s="2" t="s">
        <v>32</v>
      </c>
      <c r="T41" t="s">
        <v>35</v>
      </c>
      <c r="U41" t="s">
        <v>32</v>
      </c>
      <c r="V41" t="s">
        <v>32</v>
      </c>
      <c r="W41" t="s">
        <v>38</v>
      </c>
      <c r="X41" s="13" t="s">
        <v>33</v>
      </c>
      <c r="Y41" s="51" t="s">
        <v>33</v>
      </c>
    </row>
    <row r="42" spans="1:26">
      <c r="A42" s="1">
        <v>221</v>
      </c>
      <c r="B42" s="1" t="s">
        <v>6</v>
      </c>
      <c r="C42" s="19" t="s">
        <v>32</v>
      </c>
      <c r="D42" s="19" t="s">
        <v>33</v>
      </c>
      <c r="E42" s="2" t="s">
        <v>33</v>
      </c>
      <c r="F42" s="58" t="s">
        <v>35</v>
      </c>
      <c r="G42" s="19" t="s">
        <v>34</v>
      </c>
      <c r="H42" s="25" t="s">
        <v>32</v>
      </c>
      <c r="I42" s="6" t="s">
        <v>33</v>
      </c>
      <c r="J42" s="52" t="s">
        <v>32</v>
      </c>
      <c r="K42" s="9" t="s">
        <v>32</v>
      </c>
      <c r="M42" s="8" t="s">
        <v>34</v>
      </c>
      <c r="N42" s="17" t="s">
        <v>34</v>
      </c>
      <c r="O42" s="17" t="s">
        <v>32</v>
      </c>
      <c r="Q42" s="2" t="s">
        <v>32</v>
      </c>
      <c r="R42" s="2" t="s">
        <v>32</v>
      </c>
      <c r="T42" s="4" t="s">
        <v>35</v>
      </c>
      <c r="U42" t="s">
        <v>32</v>
      </c>
      <c r="V42" s="4" t="s">
        <v>32</v>
      </c>
      <c r="W42" t="s">
        <v>38</v>
      </c>
      <c r="X42" s="9" t="s">
        <v>33</v>
      </c>
      <c r="Y42" s="51" t="s">
        <v>33</v>
      </c>
    </row>
    <row r="43" spans="1:26">
      <c r="A43" s="1">
        <v>228</v>
      </c>
      <c r="B43" s="1" t="s">
        <v>6</v>
      </c>
      <c r="C43" s="19" t="s">
        <v>32</v>
      </c>
      <c r="D43" s="19" t="s">
        <v>33</v>
      </c>
      <c r="E43" s="2" t="s">
        <v>33</v>
      </c>
      <c r="F43" s="58" t="s">
        <v>33</v>
      </c>
      <c r="G43" s="19" t="s">
        <v>34</v>
      </c>
      <c r="H43" s="25" t="s">
        <v>32</v>
      </c>
      <c r="I43" s="6" t="s">
        <v>52</v>
      </c>
      <c r="J43" s="52" t="s">
        <v>32</v>
      </c>
      <c r="K43" s="9" t="s">
        <v>32</v>
      </c>
      <c r="M43" s="8" t="s">
        <v>34</v>
      </c>
      <c r="N43" s="17" t="s">
        <v>34</v>
      </c>
      <c r="O43" s="17" t="s">
        <v>32</v>
      </c>
      <c r="Q43" s="2" t="s">
        <v>32</v>
      </c>
      <c r="R43" s="2" t="s">
        <v>32</v>
      </c>
      <c r="T43" s="4" t="s">
        <v>35</v>
      </c>
      <c r="U43" t="s">
        <v>32</v>
      </c>
      <c r="V43" s="4" t="s">
        <v>32</v>
      </c>
      <c r="W43" t="s">
        <v>38</v>
      </c>
      <c r="X43" s="4" t="s">
        <v>33</v>
      </c>
      <c r="Y43" s="51" t="s">
        <v>33</v>
      </c>
    </row>
    <row r="44" spans="1:26">
      <c r="A44" s="1">
        <v>237</v>
      </c>
      <c r="B44" s="1" t="s">
        <v>37</v>
      </c>
      <c r="C44" s="19" t="s">
        <v>32</v>
      </c>
      <c r="D44" s="19" t="s">
        <v>33</v>
      </c>
      <c r="E44" t="s">
        <v>32</v>
      </c>
      <c r="F44" s="58" t="s">
        <v>38</v>
      </c>
      <c r="G44" s="19" t="s">
        <v>34</v>
      </c>
      <c r="H44" s="25" t="s">
        <v>32</v>
      </c>
      <c r="I44" s="6" t="s">
        <v>33</v>
      </c>
      <c r="J44" s="52" t="s">
        <v>32</v>
      </c>
      <c r="K44" s="9" t="s">
        <v>32</v>
      </c>
      <c r="M44" s="8" t="s">
        <v>34</v>
      </c>
      <c r="N44" s="17" t="s">
        <v>34</v>
      </c>
      <c r="O44" s="17" t="s">
        <v>32</v>
      </c>
      <c r="Q44" s="2" t="s">
        <v>32</v>
      </c>
      <c r="R44" s="2" t="s">
        <v>32</v>
      </c>
      <c r="T44" t="s">
        <v>35</v>
      </c>
      <c r="U44" t="s">
        <v>32</v>
      </c>
      <c r="V44" s="4" t="s">
        <v>32</v>
      </c>
      <c r="W44" t="s">
        <v>38</v>
      </c>
      <c r="X44" t="s">
        <v>33</v>
      </c>
      <c r="Y44" s="51" t="s">
        <v>33</v>
      </c>
    </row>
    <row r="45" spans="1:26">
      <c r="A45" s="1">
        <v>238</v>
      </c>
      <c r="B45" s="1" t="s">
        <v>37</v>
      </c>
      <c r="C45" s="19" t="s">
        <v>32</v>
      </c>
      <c r="D45" s="19" t="s">
        <v>33</v>
      </c>
      <c r="E45" t="s">
        <v>33</v>
      </c>
      <c r="F45" s="58" t="s">
        <v>33</v>
      </c>
      <c r="G45" s="19" t="s">
        <v>34</v>
      </c>
      <c r="H45" s="25" t="s">
        <v>32</v>
      </c>
      <c r="I45" s="6" t="s">
        <v>35</v>
      </c>
      <c r="J45" s="52" t="s">
        <v>32</v>
      </c>
      <c r="K45" s="9" t="s">
        <v>32</v>
      </c>
      <c r="M45" s="8" t="s">
        <v>34</v>
      </c>
      <c r="N45" s="17" t="s">
        <v>34</v>
      </c>
      <c r="O45" s="17" t="s">
        <v>32</v>
      </c>
      <c r="Q45" s="2" t="s">
        <v>32</v>
      </c>
      <c r="R45" s="2" t="s">
        <v>32</v>
      </c>
      <c r="T45" t="s">
        <v>35</v>
      </c>
      <c r="U45" t="s">
        <v>32</v>
      </c>
      <c r="V45" s="4" t="s">
        <v>32</v>
      </c>
      <c r="W45" t="s">
        <v>38</v>
      </c>
      <c r="X45" t="s">
        <v>33</v>
      </c>
      <c r="Y45" s="51" t="s">
        <v>33</v>
      </c>
    </row>
    <row r="46" spans="1:26">
      <c r="A46" s="1">
        <v>239</v>
      </c>
      <c r="B46" s="1" t="s">
        <v>37</v>
      </c>
      <c r="C46" s="19" t="s">
        <v>32</v>
      </c>
      <c r="D46" s="19" t="s">
        <v>33</v>
      </c>
      <c r="E46" t="s">
        <v>33</v>
      </c>
      <c r="F46" s="58" t="s">
        <v>33</v>
      </c>
      <c r="G46" s="19" t="s">
        <v>34</v>
      </c>
      <c r="H46" s="25" t="s">
        <v>32</v>
      </c>
      <c r="I46" s="6" t="s">
        <v>35</v>
      </c>
      <c r="J46" s="52" t="s">
        <v>32</v>
      </c>
      <c r="K46" s="9" t="s">
        <v>32</v>
      </c>
      <c r="M46" s="8" t="s">
        <v>34</v>
      </c>
      <c r="N46" s="17" t="s">
        <v>34</v>
      </c>
      <c r="O46" s="17" t="s">
        <v>32</v>
      </c>
      <c r="Q46" s="2" t="s">
        <v>32</v>
      </c>
      <c r="R46" s="2" t="s">
        <v>32</v>
      </c>
      <c r="T46" t="s">
        <v>35</v>
      </c>
      <c r="U46" t="s">
        <v>32</v>
      </c>
      <c r="V46" s="4" t="s">
        <v>32</v>
      </c>
      <c r="W46" t="s">
        <v>38</v>
      </c>
      <c r="X46" t="s">
        <v>33</v>
      </c>
      <c r="Y46" s="51" t="s">
        <v>33</v>
      </c>
    </row>
    <row r="47" spans="1:26" ht="15" thickBot="1">
      <c r="B47" s="1"/>
    </row>
    <row r="48" spans="1:26" ht="15.5">
      <c r="A48" s="27" t="s">
        <v>53</v>
      </c>
      <c r="B48" s="27" t="s">
        <v>80</v>
      </c>
      <c r="C48" s="36" t="s">
        <v>89</v>
      </c>
      <c r="D48" s="55" t="s">
        <v>92</v>
      </c>
      <c r="E48" s="39" t="s">
        <v>90</v>
      </c>
      <c r="F48" s="42" t="s">
        <v>92</v>
      </c>
      <c r="G48" s="64" t="s">
        <v>96</v>
      </c>
      <c r="H48" s="55" t="s">
        <v>89</v>
      </c>
      <c r="I48" s="55" t="s">
        <v>92</v>
      </c>
      <c r="J48" s="42" t="s">
        <v>91</v>
      </c>
      <c r="K48" s="68" t="s">
        <v>96</v>
      </c>
      <c r="M48" s="55" t="s">
        <v>91</v>
      </c>
      <c r="N48" s="63" t="s">
        <v>50</v>
      </c>
      <c r="O48" s="63" t="s">
        <v>48</v>
      </c>
      <c r="Q48" s="61" t="s">
        <v>96</v>
      </c>
      <c r="R48" s="62" t="s">
        <v>96</v>
      </c>
      <c r="T48" s="55" t="s">
        <v>92</v>
      </c>
      <c r="U48" s="55" t="s">
        <v>89</v>
      </c>
      <c r="V48" s="55" t="s">
        <v>89</v>
      </c>
      <c r="W48" s="56" t="s">
        <v>50</v>
      </c>
      <c r="X48" s="55" t="s">
        <v>89</v>
      </c>
      <c r="Y48" s="42" t="s">
        <v>94</v>
      </c>
      <c r="Z48" s="45" t="s">
        <v>95</v>
      </c>
    </row>
    <row r="49" spans="1:26">
      <c r="A49" s="28" t="s">
        <v>54</v>
      </c>
      <c r="B49" s="28" t="s">
        <v>81</v>
      </c>
      <c r="C49" s="37" t="s">
        <v>89</v>
      </c>
      <c r="D49" s="56" t="s">
        <v>92</v>
      </c>
      <c r="E49" s="40" t="s">
        <v>89</v>
      </c>
      <c r="F49" s="43" t="s">
        <v>92</v>
      </c>
      <c r="G49" s="64" t="s">
        <v>96</v>
      </c>
      <c r="H49" s="56" t="s">
        <v>89</v>
      </c>
      <c r="I49" s="56" t="s">
        <v>92</v>
      </c>
      <c r="J49" s="43" t="s">
        <v>91</v>
      </c>
      <c r="K49" s="69" t="s">
        <v>96</v>
      </c>
      <c r="M49" s="56" t="s">
        <v>91</v>
      </c>
      <c r="N49" s="40" t="s">
        <v>50</v>
      </c>
      <c r="O49" s="40" t="s">
        <v>48</v>
      </c>
      <c r="Q49" s="61" t="s">
        <v>96</v>
      </c>
      <c r="R49" s="61" t="s">
        <v>96</v>
      </c>
      <c r="T49" s="56" t="s">
        <v>92</v>
      </c>
      <c r="U49" s="56" t="s">
        <v>89</v>
      </c>
      <c r="V49" s="56" t="s">
        <v>89</v>
      </c>
      <c r="W49" s="56" t="s">
        <v>50</v>
      </c>
      <c r="X49" s="56" t="s">
        <v>89</v>
      </c>
      <c r="Y49" s="43" t="s">
        <v>94</v>
      </c>
      <c r="Z49" s="46"/>
    </row>
    <row r="50" spans="1:26">
      <c r="A50" s="29" t="s">
        <v>55</v>
      </c>
      <c r="B50" s="29" t="s">
        <v>82</v>
      </c>
      <c r="C50" s="37" t="s">
        <v>90</v>
      </c>
      <c r="D50" s="56" t="s">
        <v>92</v>
      </c>
      <c r="E50" s="40" t="s">
        <v>90</v>
      </c>
      <c r="F50" s="43" t="s">
        <v>92</v>
      </c>
      <c r="G50" s="64" t="s">
        <v>90</v>
      </c>
      <c r="H50" s="56" t="s">
        <v>89</v>
      </c>
      <c r="I50" s="56" t="s">
        <v>93</v>
      </c>
      <c r="J50" s="43" t="s">
        <v>91</v>
      </c>
      <c r="K50" s="69" t="s">
        <v>96</v>
      </c>
      <c r="M50" s="56" t="s">
        <v>91</v>
      </c>
      <c r="N50" s="40" t="s">
        <v>50</v>
      </c>
      <c r="O50" s="40" t="s">
        <v>48</v>
      </c>
      <c r="Q50" s="61" t="s">
        <v>96</v>
      </c>
      <c r="R50" s="61" t="s">
        <v>96</v>
      </c>
      <c r="T50" s="56" t="s">
        <v>92</v>
      </c>
      <c r="U50" s="56" t="s">
        <v>89</v>
      </c>
      <c r="V50" s="56" t="s">
        <v>89</v>
      </c>
      <c r="W50" s="56" t="s">
        <v>50</v>
      </c>
      <c r="X50" s="56" t="s">
        <v>89</v>
      </c>
      <c r="Y50" s="43" t="s">
        <v>94</v>
      </c>
      <c r="Z50" s="46"/>
    </row>
    <row r="51" spans="1:26" ht="15.5">
      <c r="A51" s="28" t="s">
        <v>56</v>
      </c>
      <c r="B51" s="28" t="s">
        <v>81</v>
      </c>
      <c r="C51" s="37" t="s">
        <v>91</v>
      </c>
      <c r="D51" s="56" t="s">
        <v>92</v>
      </c>
      <c r="E51" s="40" t="s">
        <v>90</v>
      </c>
      <c r="F51" s="43" t="s">
        <v>92</v>
      </c>
      <c r="G51" s="64" t="s">
        <v>98</v>
      </c>
      <c r="H51" s="56" t="s">
        <v>89</v>
      </c>
      <c r="I51" s="56" t="s">
        <v>91</v>
      </c>
      <c r="J51" s="43" t="s">
        <v>91</v>
      </c>
      <c r="K51" s="69" t="s">
        <v>96</v>
      </c>
      <c r="M51" s="56" t="s">
        <v>91</v>
      </c>
      <c r="N51" s="40" t="s">
        <v>50</v>
      </c>
      <c r="O51" s="40" t="s">
        <v>48</v>
      </c>
      <c r="Q51" s="61" t="s">
        <v>96</v>
      </c>
      <c r="R51" s="61" t="s">
        <v>96</v>
      </c>
      <c r="T51" s="56" t="s">
        <v>92</v>
      </c>
      <c r="U51" s="56" t="s">
        <v>89</v>
      </c>
      <c r="V51" s="56" t="s">
        <v>89</v>
      </c>
      <c r="W51" s="56" t="s">
        <v>50</v>
      </c>
      <c r="X51" s="56" t="s">
        <v>89</v>
      </c>
      <c r="Y51" s="43" t="s">
        <v>94</v>
      </c>
      <c r="Z51" s="47" t="s">
        <v>95</v>
      </c>
    </row>
    <row r="52" spans="1:26">
      <c r="A52" s="30" t="s">
        <v>57</v>
      </c>
      <c r="B52" s="27" t="s">
        <v>80</v>
      </c>
      <c r="C52" s="37" t="s">
        <v>89</v>
      </c>
      <c r="D52" s="56" t="s">
        <v>92</v>
      </c>
      <c r="E52" s="40" t="s">
        <v>90</v>
      </c>
      <c r="F52" s="43" t="s">
        <v>92</v>
      </c>
      <c r="G52" s="65" t="s">
        <v>96</v>
      </c>
      <c r="H52" s="56" t="s">
        <v>89</v>
      </c>
      <c r="I52" s="56" t="s">
        <v>92</v>
      </c>
      <c r="J52" s="43" t="s">
        <v>91</v>
      </c>
      <c r="K52" s="70" t="s">
        <v>96</v>
      </c>
      <c r="M52" s="56" t="s">
        <v>91</v>
      </c>
      <c r="N52" s="40" t="s">
        <v>50</v>
      </c>
      <c r="O52" s="40" t="s">
        <v>48</v>
      </c>
      <c r="Q52" s="61" t="s">
        <v>96</v>
      </c>
      <c r="R52" s="61" t="s">
        <v>96</v>
      </c>
      <c r="T52" s="56" t="s">
        <v>92</v>
      </c>
      <c r="U52" s="56" t="s">
        <v>89</v>
      </c>
      <c r="V52" s="56" t="s">
        <v>89</v>
      </c>
      <c r="W52" s="56" t="s">
        <v>50</v>
      </c>
      <c r="X52" s="56" t="s">
        <v>89</v>
      </c>
      <c r="Y52" s="43" t="s">
        <v>94</v>
      </c>
      <c r="Z52" s="46"/>
    </row>
    <row r="53" spans="1:26">
      <c r="A53" s="30" t="s">
        <v>58</v>
      </c>
      <c r="B53" s="27" t="s">
        <v>83</v>
      </c>
      <c r="C53" s="37" t="s">
        <v>89</v>
      </c>
      <c r="D53" s="56" t="s">
        <v>92</v>
      </c>
      <c r="E53" s="40" t="s">
        <v>90</v>
      </c>
      <c r="F53" s="43" t="s">
        <v>92</v>
      </c>
      <c r="G53" s="65" t="s">
        <v>96</v>
      </c>
      <c r="H53" s="56" t="s">
        <v>89</v>
      </c>
      <c r="I53" s="56" t="s">
        <v>92</v>
      </c>
      <c r="J53" s="43" t="s">
        <v>91</v>
      </c>
      <c r="K53" s="70" t="s">
        <v>96</v>
      </c>
      <c r="M53" s="56" t="s">
        <v>91</v>
      </c>
      <c r="N53" s="40" t="s">
        <v>50</v>
      </c>
      <c r="O53" s="40" t="s">
        <v>48</v>
      </c>
      <c r="Q53" s="61" t="s">
        <v>96</v>
      </c>
      <c r="R53" s="61" t="s">
        <v>96</v>
      </c>
      <c r="T53" s="56" t="s">
        <v>92</v>
      </c>
      <c r="U53" s="56" t="s">
        <v>89</v>
      </c>
      <c r="V53" s="56" t="s">
        <v>89</v>
      </c>
      <c r="W53" s="56" t="s">
        <v>50</v>
      </c>
      <c r="X53" s="56" t="s">
        <v>89</v>
      </c>
      <c r="Y53" s="43" t="s">
        <v>94</v>
      </c>
      <c r="Z53" s="46"/>
    </row>
    <row r="54" spans="1:26">
      <c r="A54" s="30" t="s">
        <v>59</v>
      </c>
      <c r="B54" s="27" t="s">
        <v>83</v>
      </c>
      <c r="C54" s="37" t="s">
        <v>89</v>
      </c>
      <c r="D54" s="56" t="s">
        <v>92</v>
      </c>
      <c r="E54" s="40" t="s">
        <v>90</v>
      </c>
      <c r="F54" s="43" t="s">
        <v>92</v>
      </c>
      <c r="G54" s="64" t="s">
        <v>96</v>
      </c>
      <c r="H54" s="56" t="s">
        <v>89</v>
      </c>
      <c r="I54" s="56" t="s">
        <v>92</v>
      </c>
      <c r="J54" s="43" t="s">
        <v>91</v>
      </c>
      <c r="K54" s="69" t="s">
        <v>96</v>
      </c>
      <c r="M54" s="56" t="s">
        <v>91</v>
      </c>
      <c r="N54" s="40" t="s">
        <v>50</v>
      </c>
      <c r="O54" s="40" t="s">
        <v>48</v>
      </c>
      <c r="Q54" s="61" t="s">
        <v>96</v>
      </c>
      <c r="R54" s="61" t="s">
        <v>96</v>
      </c>
      <c r="T54" s="56" t="s">
        <v>92</v>
      </c>
      <c r="U54" s="56" t="s">
        <v>89</v>
      </c>
      <c r="V54" s="56" t="s">
        <v>89</v>
      </c>
      <c r="W54" s="56" t="s">
        <v>50</v>
      </c>
      <c r="X54" s="56" t="s">
        <v>89</v>
      </c>
      <c r="Y54" s="43" t="s">
        <v>94</v>
      </c>
      <c r="Z54" s="46"/>
    </row>
    <row r="55" spans="1:26">
      <c r="A55" s="31" t="s">
        <v>60</v>
      </c>
      <c r="B55" s="34" t="s">
        <v>84</v>
      </c>
      <c r="C55" s="37" t="s">
        <v>89</v>
      </c>
      <c r="D55" s="56" t="s">
        <v>92</v>
      </c>
      <c r="E55" s="40" t="s">
        <v>90</v>
      </c>
      <c r="F55" s="43" t="s">
        <v>92</v>
      </c>
      <c r="G55" s="64" t="s">
        <v>96</v>
      </c>
      <c r="H55" s="56" t="s">
        <v>89</v>
      </c>
      <c r="I55" s="56" t="s">
        <v>93</v>
      </c>
      <c r="J55" s="43" t="s">
        <v>91</v>
      </c>
      <c r="K55" s="69" t="s">
        <v>96</v>
      </c>
      <c r="M55" s="56" t="s">
        <v>91</v>
      </c>
      <c r="N55" s="40" t="s">
        <v>50</v>
      </c>
      <c r="O55" s="40" t="s">
        <v>48</v>
      </c>
      <c r="Q55" s="61" t="s">
        <v>96</v>
      </c>
      <c r="R55" s="61" t="s">
        <v>96</v>
      </c>
      <c r="T55" s="56" t="s">
        <v>92</v>
      </c>
      <c r="U55" s="56" t="s">
        <v>89</v>
      </c>
      <c r="V55" s="56" t="s">
        <v>89</v>
      </c>
      <c r="W55" s="56" t="s">
        <v>50</v>
      </c>
      <c r="X55" s="56" t="s">
        <v>89</v>
      </c>
      <c r="Y55" s="43" t="s">
        <v>94</v>
      </c>
      <c r="Z55" s="46"/>
    </row>
    <row r="56" spans="1:26">
      <c r="A56" s="30" t="s">
        <v>61</v>
      </c>
      <c r="B56" s="27" t="s">
        <v>83</v>
      </c>
      <c r="C56" s="37" t="s">
        <v>89</v>
      </c>
      <c r="D56" s="56" t="s">
        <v>92</v>
      </c>
      <c r="E56" s="40" t="s">
        <v>90</v>
      </c>
      <c r="F56" s="43" t="s">
        <v>92</v>
      </c>
      <c r="G56" s="64" t="s">
        <v>96</v>
      </c>
      <c r="H56" s="56" t="s">
        <v>89</v>
      </c>
      <c r="I56" s="56" t="s">
        <v>93</v>
      </c>
      <c r="J56" s="43" t="s">
        <v>91</v>
      </c>
      <c r="K56" s="69" t="s">
        <v>96</v>
      </c>
      <c r="M56" s="56" t="s">
        <v>91</v>
      </c>
      <c r="N56" s="40" t="s">
        <v>50</v>
      </c>
      <c r="O56" s="40" t="s">
        <v>48</v>
      </c>
      <c r="Q56" s="61" t="s">
        <v>96</v>
      </c>
      <c r="R56" s="61" t="s">
        <v>96</v>
      </c>
      <c r="T56" s="56" t="s">
        <v>92</v>
      </c>
      <c r="U56" s="56" t="s">
        <v>89</v>
      </c>
      <c r="V56" s="56" t="s">
        <v>89</v>
      </c>
      <c r="W56" s="56" t="s">
        <v>50</v>
      </c>
      <c r="X56" s="56" t="s">
        <v>89</v>
      </c>
      <c r="Y56" s="43" t="s">
        <v>94</v>
      </c>
      <c r="Z56" s="46"/>
    </row>
    <row r="57" spans="1:26">
      <c r="A57" s="31" t="s">
        <v>62</v>
      </c>
      <c r="B57" s="34" t="s">
        <v>85</v>
      </c>
      <c r="C57" s="37" t="s">
        <v>89</v>
      </c>
      <c r="D57" s="56" t="s">
        <v>92</v>
      </c>
      <c r="E57" s="40" t="s">
        <v>89</v>
      </c>
      <c r="F57" s="43" t="s">
        <v>92</v>
      </c>
      <c r="G57" s="64" t="s">
        <v>90</v>
      </c>
      <c r="H57" s="56" t="s">
        <v>89</v>
      </c>
      <c r="I57" s="56" t="s">
        <v>93</v>
      </c>
      <c r="J57" s="43" t="s">
        <v>91</v>
      </c>
      <c r="K57" s="69" t="s">
        <v>96</v>
      </c>
      <c r="M57" s="56" t="s">
        <v>91</v>
      </c>
      <c r="N57" s="40" t="s">
        <v>50</v>
      </c>
      <c r="O57" s="40" t="s">
        <v>48</v>
      </c>
      <c r="Q57" s="61" t="s">
        <v>96</v>
      </c>
      <c r="R57" s="61" t="s">
        <v>96</v>
      </c>
      <c r="T57" s="56" t="s">
        <v>92</v>
      </c>
      <c r="U57" s="56" t="s">
        <v>89</v>
      </c>
      <c r="V57" s="56" t="s">
        <v>89</v>
      </c>
      <c r="W57" s="56" t="s">
        <v>50</v>
      </c>
      <c r="X57" s="56" t="s">
        <v>89</v>
      </c>
      <c r="Y57" s="43" t="s">
        <v>94</v>
      </c>
      <c r="Z57" s="46"/>
    </row>
    <row r="58" spans="1:26">
      <c r="A58" s="30" t="s">
        <v>63</v>
      </c>
      <c r="B58" s="27" t="s">
        <v>83</v>
      </c>
      <c r="C58" s="37" t="s">
        <v>90</v>
      </c>
      <c r="D58" s="56" t="s">
        <v>92</v>
      </c>
      <c r="E58" s="40" t="s">
        <v>90</v>
      </c>
      <c r="F58" s="43" t="s">
        <v>92</v>
      </c>
      <c r="G58" s="64" t="s">
        <v>96</v>
      </c>
      <c r="H58" s="56" t="s">
        <v>89</v>
      </c>
      <c r="I58" s="56" t="s">
        <v>93</v>
      </c>
      <c r="J58" s="43" t="s">
        <v>91</v>
      </c>
      <c r="K58" s="69" t="s">
        <v>96</v>
      </c>
      <c r="M58" s="56" t="s">
        <v>91</v>
      </c>
      <c r="N58" s="40" t="s">
        <v>50</v>
      </c>
      <c r="O58" s="40" t="s">
        <v>48</v>
      </c>
      <c r="Q58" s="61" t="s">
        <v>96</v>
      </c>
      <c r="R58" s="61" t="s">
        <v>96</v>
      </c>
      <c r="T58" s="56" t="s">
        <v>92</v>
      </c>
      <c r="U58" s="56" t="s">
        <v>89</v>
      </c>
      <c r="V58" s="56" t="s">
        <v>89</v>
      </c>
      <c r="W58" s="56" t="s">
        <v>97</v>
      </c>
      <c r="X58" s="56" t="s">
        <v>89</v>
      </c>
      <c r="Y58" s="43" t="s">
        <v>94</v>
      </c>
      <c r="Z58" s="46"/>
    </row>
    <row r="59" spans="1:26">
      <c r="A59" s="31" t="s">
        <v>64</v>
      </c>
      <c r="B59" s="34" t="s">
        <v>85</v>
      </c>
      <c r="C59" s="37" t="s">
        <v>89</v>
      </c>
      <c r="D59" s="56" t="s">
        <v>92</v>
      </c>
      <c r="E59" s="40" t="s">
        <v>89</v>
      </c>
      <c r="F59" s="43" t="s">
        <v>92</v>
      </c>
      <c r="G59" s="64" t="s">
        <v>90</v>
      </c>
      <c r="H59" s="56" t="s">
        <v>90</v>
      </c>
      <c r="I59" s="56" t="s">
        <v>93</v>
      </c>
      <c r="J59" s="43" t="s">
        <v>91</v>
      </c>
      <c r="K59" s="69" t="s">
        <v>96</v>
      </c>
      <c r="M59" s="56" t="s">
        <v>91</v>
      </c>
      <c r="N59" s="40" t="s">
        <v>50</v>
      </c>
      <c r="O59" s="40" t="s">
        <v>48</v>
      </c>
      <c r="Q59" s="61" t="s">
        <v>96</v>
      </c>
      <c r="R59" s="61" t="s">
        <v>96</v>
      </c>
      <c r="T59" s="56" t="s">
        <v>92</v>
      </c>
      <c r="U59" s="56" t="s">
        <v>89</v>
      </c>
      <c r="V59" s="56" t="s">
        <v>89</v>
      </c>
      <c r="W59" s="56" t="s">
        <v>50</v>
      </c>
      <c r="X59" s="56" t="s">
        <v>89</v>
      </c>
      <c r="Y59" s="43" t="s">
        <v>94</v>
      </c>
      <c r="Z59" s="46"/>
    </row>
    <row r="60" spans="1:26">
      <c r="A60" s="31" t="s">
        <v>65</v>
      </c>
      <c r="B60" s="34" t="s">
        <v>85</v>
      </c>
      <c r="C60" s="37" t="s">
        <v>89</v>
      </c>
      <c r="D60" s="56" t="s">
        <v>92</v>
      </c>
      <c r="E60" s="40" t="s">
        <v>89</v>
      </c>
      <c r="F60" s="43" t="s">
        <v>92</v>
      </c>
      <c r="G60" s="64" t="s">
        <v>90</v>
      </c>
      <c r="H60" s="56" t="s">
        <v>90</v>
      </c>
      <c r="I60" s="56" t="s">
        <v>93</v>
      </c>
      <c r="J60" s="43" t="s">
        <v>91</v>
      </c>
      <c r="K60" s="69" t="s">
        <v>96</v>
      </c>
      <c r="M60" s="56" t="s">
        <v>91</v>
      </c>
      <c r="N60" s="40" t="s">
        <v>50</v>
      </c>
      <c r="O60" s="40" t="s">
        <v>48</v>
      </c>
      <c r="Q60" s="61" t="s">
        <v>96</v>
      </c>
      <c r="R60" s="61" t="s">
        <v>96</v>
      </c>
      <c r="T60" s="56" t="s">
        <v>92</v>
      </c>
      <c r="U60" s="56" t="s">
        <v>89</v>
      </c>
      <c r="V60" s="56" t="s">
        <v>89</v>
      </c>
      <c r="W60" s="56" t="s">
        <v>50</v>
      </c>
      <c r="X60" s="56" t="s">
        <v>89</v>
      </c>
      <c r="Y60" s="43" t="s">
        <v>94</v>
      </c>
      <c r="Z60" s="46"/>
    </row>
    <row r="61" spans="1:26">
      <c r="A61" s="30" t="s">
        <v>66</v>
      </c>
      <c r="B61" s="27" t="s">
        <v>83</v>
      </c>
      <c r="C61" s="37" t="s">
        <v>89</v>
      </c>
      <c r="D61" s="56" t="s">
        <v>92</v>
      </c>
      <c r="E61" s="40" t="s">
        <v>90</v>
      </c>
      <c r="F61" s="43" t="s">
        <v>92</v>
      </c>
      <c r="G61" s="64" t="s">
        <v>90</v>
      </c>
      <c r="H61" s="56" t="s">
        <v>90</v>
      </c>
      <c r="I61" s="56" t="s">
        <v>91</v>
      </c>
      <c r="J61" s="43" t="s">
        <v>91</v>
      </c>
      <c r="K61" s="69" t="s">
        <v>96</v>
      </c>
      <c r="M61" s="56" t="s">
        <v>91</v>
      </c>
      <c r="N61" s="40" t="s">
        <v>50</v>
      </c>
      <c r="O61" s="40" t="s">
        <v>48</v>
      </c>
      <c r="Q61" s="61" t="s">
        <v>96</v>
      </c>
      <c r="R61" s="61" t="s">
        <v>96</v>
      </c>
      <c r="T61" s="56" t="s">
        <v>92</v>
      </c>
      <c r="U61" s="56" t="s">
        <v>89</v>
      </c>
      <c r="V61" s="56" t="s">
        <v>89</v>
      </c>
      <c r="W61" s="56" t="s">
        <v>50</v>
      </c>
      <c r="X61" s="56" t="s">
        <v>89</v>
      </c>
      <c r="Y61" s="43" t="s">
        <v>94</v>
      </c>
      <c r="Z61" s="46"/>
    </row>
    <row r="62" spans="1:26" ht="15.5">
      <c r="A62" s="31" t="s">
        <v>67</v>
      </c>
      <c r="B62" s="34" t="s">
        <v>85</v>
      </c>
      <c r="C62" s="37" t="s">
        <v>89</v>
      </c>
      <c r="D62" s="56" t="s">
        <v>92</v>
      </c>
      <c r="E62" s="40" t="s">
        <v>89</v>
      </c>
      <c r="F62" s="43" t="s">
        <v>92</v>
      </c>
      <c r="G62" s="64" t="s">
        <v>90</v>
      </c>
      <c r="H62" s="56" t="s">
        <v>90</v>
      </c>
      <c r="I62" s="56" t="s">
        <v>91</v>
      </c>
      <c r="J62" s="43" t="s">
        <v>91</v>
      </c>
      <c r="K62" s="69" t="s">
        <v>96</v>
      </c>
      <c r="M62" s="56" t="s">
        <v>91</v>
      </c>
      <c r="N62" s="40" t="s">
        <v>50</v>
      </c>
      <c r="O62" s="40" t="s">
        <v>48</v>
      </c>
      <c r="Q62" s="61" t="s">
        <v>96</v>
      </c>
      <c r="R62" s="61" t="s">
        <v>96</v>
      </c>
      <c r="T62" s="56" t="s">
        <v>92</v>
      </c>
      <c r="U62" s="56" t="s">
        <v>89</v>
      </c>
      <c r="V62" s="56" t="s">
        <v>89</v>
      </c>
      <c r="W62" s="56" t="s">
        <v>50</v>
      </c>
      <c r="X62" s="56" t="s">
        <v>89</v>
      </c>
      <c r="Y62" s="43" t="s">
        <v>94</v>
      </c>
      <c r="Z62" s="45" t="s">
        <v>95</v>
      </c>
    </row>
    <row r="63" spans="1:26">
      <c r="A63" s="31" t="s">
        <v>68</v>
      </c>
      <c r="B63" s="34" t="s">
        <v>85</v>
      </c>
      <c r="C63" s="37" t="s">
        <v>89</v>
      </c>
      <c r="D63" s="56" t="s">
        <v>92</v>
      </c>
      <c r="E63" s="40" t="s">
        <v>90</v>
      </c>
      <c r="F63" s="43" t="s">
        <v>92</v>
      </c>
      <c r="G63" s="64" t="s">
        <v>90</v>
      </c>
      <c r="H63" s="56" t="s">
        <v>90</v>
      </c>
      <c r="I63" s="56" t="s">
        <v>93</v>
      </c>
      <c r="J63" s="43" t="s">
        <v>91</v>
      </c>
      <c r="K63" s="69" t="s">
        <v>96</v>
      </c>
      <c r="M63" s="56" t="s">
        <v>91</v>
      </c>
      <c r="N63" s="40" t="s">
        <v>50</v>
      </c>
      <c r="O63" s="40" t="s">
        <v>48</v>
      </c>
      <c r="Q63" s="61" t="s">
        <v>96</v>
      </c>
      <c r="R63" s="61" t="s">
        <v>96</v>
      </c>
      <c r="T63" s="56" t="s">
        <v>92</v>
      </c>
      <c r="U63" s="56" t="s">
        <v>89</v>
      </c>
      <c r="V63" s="56" t="s">
        <v>89</v>
      </c>
      <c r="W63" s="56" t="s">
        <v>50</v>
      </c>
      <c r="X63" s="56" t="s">
        <v>89</v>
      </c>
      <c r="Y63" s="43" t="s">
        <v>94</v>
      </c>
      <c r="Z63" s="46"/>
    </row>
    <row r="64" spans="1:26">
      <c r="A64" s="31" t="s">
        <v>69</v>
      </c>
      <c r="B64" s="34" t="s">
        <v>85</v>
      </c>
      <c r="C64" s="37" t="s">
        <v>89</v>
      </c>
      <c r="D64" s="56" t="s">
        <v>92</v>
      </c>
      <c r="E64" s="40" t="s">
        <v>90</v>
      </c>
      <c r="F64" s="43" t="s">
        <v>92</v>
      </c>
      <c r="G64" s="64" t="s">
        <v>90</v>
      </c>
      <c r="H64" s="56" t="s">
        <v>90</v>
      </c>
      <c r="I64" s="56" t="s">
        <v>93</v>
      </c>
      <c r="J64" s="43" t="s">
        <v>91</v>
      </c>
      <c r="K64" s="69" t="s">
        <v>96</v>
      </c>
      <c r="M64" s="56" t="s">
        <v>91</v>
      </c>
      <c r="N64" s="40" t="s">
        <v>50</v>
      </c>
      <c r="O64" s="40" t="s">
        <v>48</v>
      </c>
      <c r="Q64" s="61" t="s">
        <v>96</v>
      </c>
      <c r="R64" s="61" t="s">
        <v>96</v>
      </c>
      <c r="T64" s="56" t="s">
        <v>92</v>
      </c>
      <c r="U64" s="56" t="s">
        <v>89</v>
      </c>
      <c r="V64" s="56" t="s">
        <v>89</v>
      </c>
      <c r="W64" s="56" t="s">
        <v>50</v>
      </c>
      <c r="X64" s="56" t="s">
        <v>89</v>
      </c>
      <c r="Y64" s="43" t="s">
        <v>94</v>
      </c>
      <c r="Z64" s="46"/>
    </row>
    <row r="65" spans="1:26" ht="15" thickBot="1">
      <c r="A65" s="30" t="s">
        <v>70</v>
      </c>
      <c r="B65" s="27" t="s">
        <v>83</v>
      </c>
      <c r="C65" s="38" t="s">
        <v>89</v>
      </c>
      <c r="D65" s="57" t="s">
        <v>92</v>
      </c>
      <c r="E65" s="41" t="s">
        <v>90</v>
      </c>
      <c r="F65" s="44" t="s">
        <v>92</v>
      </c>
      <c r="G65" s="64" t="s">
        <v>96</v>
      </c>
      <c r="H65" s="57" t="s">
        <v>90</v>
      </c>
      <c r="I65" s="57" t="s">
        <v>93</v>
      </c>
      <c r="J65" s="44" t="s">
        <v>91</v>
      </c>
      <c r="K65" s="69" t="s">
        <v>96</v>
      </c>
      <c r="M65" s="57" t="s">
        <v>91</v>
      </c>
      <c r="N65" s="40" t="s">
        <v>50</v>
      </c>
      <c r="O65" s="40" t="s">
        <v>48</v>
      </c>
      <c r="Q65" s="61" t="s">
        <v>96</v>
      </c>
      <c r="R65" s="61" t="s">
        <v>96</v>
      </c>
      <c r="T65" s="57" t="s">
        <v>92</v>
      </c>
      <c r="U65" s="57" t="s">
        <v>89</v>
      </c>
      <c r="V65" s="57" t="s">
        <v>89</v>
      </c>
      <c r="W65" s="56" t="s">
        <v>50</v>
      </c>
      <c r="X65" s="57" t="s">
        <v>89</v>
      </c>
      <c r="Y65" s="44" t="s">
        <v>94</v>
      </c>
      <c r="Z65" s="48"/>
    </row>
    <row r="66" spans="1:26" ht="15" thickBot="1">
      <c r="A66" s="29" t="s">
        <v>71</v>
      </c>
      <c r="B66" s="35" t="s">
        <v>82</v>
      </c>
      <c r="C66" s="36" t="s">
        <v>89</v>
      </c>
      <c r="D66" s="55" t="s">
        <v>92</v>
      </c>
      <c r="E66" s="39" t="s">
        <v>90</v>
      </c>
      <c r="F66" s="42" t="s">
        <v>92</v>
      </c>
      <c r="G66" s="64" t="s">
        <v>90</v>
      </c>
      <c r="H66" s="55" t="s">
        <v>90</v>
      </c>
      <c r="I66" s="55" t="s">
        <v>93</v>
      </c>
      <c r="J66" s="42" t="s">
        <v>91</v>
      </c>
      <c r="K66" s="69" t="s">
        <v>96</v>
      </c>
      <c r="M66" s="55" t="s">
        <v>91</v>
      </c>
      <c r="N66" s="40" t="s">
        <v>50</v>
      </c>
      <c r="O66" s="40" t="s">
        <v>48</v>
      </c>
      <c r="Q66" s="61" t="s">
        <v>96</v>
      </c>
      <c r="R66" s="61" t="s">
        <v>96</v>
      </c>
      <c r="T66" s="55" t="s">
        <v>92</v>
      </c>
      <c r="U66" s="55" t="s">
        <v>89</v>
      </c>
      <c r="V66" s="55" t="s">
        <v>89</v>
      </c>
      <c r="W66" s="56" t="s">
        <v>50</v>
      </c>
      <c r="X66" s="57" t="s">
        <v>89</v>
      </c>
      <c r="Y66" s="42" t="s">
        <v>94</v>
      </c>
      <c r="Z66" s="49"/>
    </row>
    <row r="67" spans="1:26">
      <c r="A67" s="30" t="s">
        <v>72</v>
      </c>
      <c r="B67" s="27" t="s">
        <v>80</v>
      </c>
      <c r="C67" s="37" t="s">
        <v>89</v>
      </c>
      <c r="D67" s="56" t="s">
        <v>92</v>
      </c>
      <c r="E67" s="40" t="s">
        <v>90</v>
      </c>
      <c r="F67" s="43" t="s">
        <v>92</v>
      </c>
      <c r="G67" s="64" t="s">
        <v>96</v>
      </c>
      <c r="H67" s="56" t="s">
        <v>89</v>
      </c>
      <c r="I67" s="56" t="s">
        <v>93</v>
      </c>
      <c r="J67" s="43" t="s">
        <v>91</v>
      </c>
      <c r="K67" s="69" t="s">
        <v>96</v>
      </c>
      <c r="M67" s="56" t="s">
        <v>91</v>
      </c>
      <c r="N67" s="40" t="s">
        <v>50</v>
      </c>
      <c r="O67" s="40" t="s">
        <v>48</v>
      </c>
      <c r="Q67" s="61" t="s">
        <v>96</v>
      </c>
      <c r="R67" s="61" t="s">
        <v>96</v>
      </c>
      <c r="T67" s="56" t="s">
        <v>92</v>
      </c>
      <c r="U67" s="56" t="s">
        <v>89</v>
      </c>
      <c r="V67" s="56" t="s">
        <v>89</v>
      </c>
      <c r="W67" s="56" t="s">
        <v>50</v>
      </c>
      <c r="X67" s="56" t="s">
        <v>89</v>
      </c>
      <c r="Y67" s="43" t="s">
        <v>94</v>
      </c>
      <c r="Z67" s="46"/>
    </row>
    <row r="68" spans="1:26">
      <c r="A68" s="31" t="s">
        <v>73</v>
      </c>
      <c r="B68" s="34" t="s">
        <v>86</v>
      </c>
      <c r="C68" s="37" t="s">
        <v>89</v>
      </c>
      <c r="D68" s="56" t="s">
        <v>92</v>
      </c>
      <c r="E68" s="40" t="s">
        <v>90</v>
      </c>
      <c r="F68" s="43" t="s">
        <v>92</v>
      </c>
      <c r="G68" s="64" t="s">
        <v>90</v>
      </c>
      <c r="H68" s="56" t="s">
        <v>90</v>
      </c>
      <c r="I68" s="56" t="s">
        <v>93</v>
      </c>
      <c r="J68" s="43" t="s">
        <v>91</v>
      </c>
      <c r="K68" s="69" t="s">
        <v>96</v>
      </c>
      <c r="M68" s="56" t="s">
        <v>91</v>
      </c>
      <c r="N68" s="40" t="s">
        <v>50</v>
      </c>
      <c r="O68" s="40" t="s">
        <v>48</v>
      </c>
      <c r="Q68" s="61" t="s">
        <v>96</v>
      </c>
      <c r="R68" s="61" t="s">
        <v>96</v>
      </c>
      <c r="T68" s="56" t="s">
        <v>92</v>
      </c>
      <c r="U68" s="56" t="s">
        <v>89</v>
      </c>
      <c r="V68" s="56" t="s">
        <v>89</v>
      </c>
      <c r="W68" s="56" t="s">
        <v>50</v>
      </c>
      <c r="X68" s="56" t="s">
        <v>89</v>
      </c>
      <c r="Y68" s="43" t="s">
        <v>94</v>
      </c>
      <c r="Z68" s="46"/>
    </row>
    <row r="69" spans="1:26" ht="15.5">
      <c r="A69" s="30" t="s">
        <v>74</v>
      </c>
      <c r="B69" s="27" t="s">
        <v>80</v>
      </c>
      <c r="C69" s="37" t="s">
        <v>89</v>
      </c>
      <c r="D69" s="56" t="s">
        <v>92</v>
      </c>
      <c r="E69" s="40" t="s">
        <v>90</v>
      </c>
      <c r="F69" s="43" t="s">
        <v>92</v>
      </c>
      <c r="G69" s="64" t="s">
        <v>90</v>
      </c>
      <c r="H69" s="56" t="s">
        <v>89</v>
      </c>
      <c r="I69" s="56" t="s">
        <v>93</v>
      </c>
      <c r="J69" s="43" t="s">
        <v>91</v>
      </c>
      <c r="K69" s="69" t="s">
        <v>96</v>
      </c>
      <c r="M69" s="56" t="s">
        <v>91</v>
      </c>
      <c r="N69" s="40" t="s">
        <v>50</v>
      </c>
      <c r="O69" s="40" t="s">
        <v>48</v>
      </c>
      <c r="Q69" s="61" t="s">
        <v>90</v>
      </c>
      <c r="R69" s="61" t="s">
        <v>96</v>
      </c>
      <c r="T69" s="56" t="s">
        <v>92</v>
      </c>
      <c r="U69" s="56" t="s">
        <v>89</v>
      </c>
      <c r="V69" s="56" t="s">
        <v>89</v>
      </c>
      <c r="W69" s="56" t="s">
        <v>97</v>
      </c>
      <c r="X69" s="56" t="s">
        <v>89</v>
      </c>
      <c r="Y69" s="43" t="s">
        <v>94</v>
      </c>
      <c r="Z69" s="47" t="s">
        <v>95</v>
      </c>
    </row>
    <row r="70" spans="1:26">
      <c r="A70" s="31" t="s">
        <v>75</v>
      </c>
      <c r="B70" s="34" t="s">
        <v>86</v>
      </c>
      <c r="C70" s="37" t="s">
        <v>89</v>
      </c>
      <c r="D70" s="56" t="s">
        <v>49</v>
      </c>
      <c r="E70" s="40" t="s">
        <v>90</v>
      </c>
      <c r="F70" s="43" t="s">
        <v>92</v>
      </c>
      <c r="G70" s="64" t="s">
        <v>96</v>
      </c>
      <c r="H70" s="56" t="s">
        <v>89</v>
      </c>
      <c r="I70" s="56" t="s">
        <v>92</v>
      </c>
      <c r="J70" s="43" t="s">
        <v>91</v>
      </c>
      <c r="K70" s="69" t="s">
        <v>96</v>
      </c>
      <c r="M70" s="56" t="s">
        <v>91</v>
      </c>
      <c r="N70" s="40" t="s">
        <v>50</v>
      </c>
      <c r="O70" s="40" t="s">
        <v>48</v>
      </c>
      <c r="Q70" s="61" t="s">
        <v>96</v>
      </c>
      <c r="R70" s="61" t="s">
        <v>96</v>
      </c>
      <c r="T70" s="56" t="s">
        <v>92</v>
      </c>
      <c r="U70" s="56" t="s">
        <v>89</v>
      </c>
      <c r="V70" s="56" t="s">
        <v>89</v>
      </c>
      <c r="W70" s="56" t="s">
        <v>50</v>
      </c>
      <c r="X70" s="56" t="s">
        <v>89</v>
      </c>
      <c r="Y70" s="43" t="s">
        <v>94</v>
      </c>
      <c r="Z70" s="46"/>
    </row>
    <row r="71" spans="1:26" ht="15.5">
      <c r="A71" s="28" t="s">
        <v>76</v>
      </c>
      <c r="B71" s="28" t="s">
        <v>81</v>
      </c>
      <c r="C71" s="37" t="s">
        <v>90</v>
      </c>
      <c r="D71" s="56" t="s">
        <v>92</v>
      </c>
      <c r="E71" s="40" t="s">
        <v>90</v>
      </c>
      <c r="F71" s="43" t="s">
        <v>92</v>
      </c>
      <c r="G71" s="64" t="s">
        <v>96</v>
      </c>
      <c r="H71" s="56" t="s">
        <v>89</v>
      </c>
      <c r="I71" s="56" t="s">
        <v>93</v>
      </c>
      <c r="J71" s="43" t="s">
        <v>91</v>
      </c>
      <c r="K71" s="69" t="s">
        <v>96</v>
      </c>
      <c r="M71" s="56" t="s">
        <v>91</v>
      </c>
      <c r="N71" s="40" t="s">
        <v>50</v>
      </c>
      <c r="O71" s="40" t="s">
        <v>48</v>
      </c>
      <c r="Q71" s="61" t="s">
        <v>96</v>
      </c>
      <c r="R71" s="61" t="s">
        <v>96</v>
      </c>
      <c r="T71" s="56" t="s">
        <v>92</v>
      </c>
      <c r="U71" s="56" t="s">
        <v>89</v>
      </c>
      <c r="V71" s="56" t="s">
        <v>89</v>
      </c>
      <c r="W71" s="56" t="s">
        <v>50</v>
      </c>
      <c r="X71" s="56" t="s">
        <v>89</v>
      </c>
      <c r="Y71" s="43" t="s">
        <v>94</v>
      </c>
      <c r="Z71" s="45" t="s">
        <v>95</v>
      </c>
    </row>
    <row r="72" spans="1:26">
      <c r="A72" s="32" t="s">
        <v>77</v>
      </c>
      <c r="B72" s="32" t="s">
        <v>87</v>
      </c>
      <c r="C72" s="37" t="s">
        <v>89</v>
      </c>
      <c r="D72" s="56" t="s">
        <v>92</v>
      </c>
      <c r="E72" s="40" t="s">
        <v>90</v>
      </c>
      <c r="F72" s="43" t="s">
        <v>92</v>
      </c>
      <c r="G72" s="66"/>
      <c r="H72" s="56" t="s">
        <v>89</v>
      </c>
      <c r="I72" s="56" t="s">
        <v>93</v>
      </c>
      <c r="J72" s="43" t="s">
        <v>91</v>
      </c>
      <c r="K72" s="69" t="s">
        <v>96</v>
      </c>
      <c r="M72" s="56" t="s">
        <v>91</v>
      </c>
      <c r="N72" s="40" t="s">
        <v>50</v>
      </c>
      <c r="O72" s="40" t="s">
        <v>48</v>
      </c>
      <c r="Q72" s="61" t="s">
        <v>96</v>
      </c>
      <c r="R72" s="61" t="s">
        <v>96</v>
      </c>
      <c r="T72" s="56" t="s">
        <v>92</v>
      </c>
      <c r="U72" s="56" t="s">
        <v>89</v>
      </c>
      <c r="V72" s="56" t="s">
        <v>89</v>
      </c>
      <c r="W72" s="56" t="s">
        <v>50</v>
      </c>
      <c r="X72" s="56" t="s">
        <v>89</v>
      </c>
      <c r="Y72" s="43" t="s">
        <v>94</v>
      </c>
      <c r="Z72" s="46"/>
    </row>
    <row r="73" spans="1:26">
      <c r="A73" s="29" t="s">
        <v>78</v>
      </c>
      <c r="B73" s="29" t="s">
        <v>82</v>
      </c>
      <c r="C73" s="37" t="s">
        <v>89</v>
      </c>
      <c r="D73" s="56" t="s">
        <v>49</v>
      </c>
      <c r="E73" s="40" t="s">
        <v>90</v>
      </c>
      <c r="F73" s="43" t="s">
        <v>92</v>
      </c>
      <c r="G73" s="66"/>
      <c r="H73" s="56" t="s">
        <v>89</v>
      </c>
      <c r="I73" s="56" t="s">
        <v>93</v>
      </c>
      <c r="J73" s="43" t="s">
        <v>91</v>
      </c>
      <c r="K73" s="69" t="s">
        <v>96</v>
      </c>
      <c r="M73" s="56" t="s">
        <v>91</v>
      </c>
      <c r="N73" s="40" t="s">
        <v>50</v>
      </c>
      <c r="O73" s="40" t="s">
        <v>48</v>
      </c>
      <c r="Q73" s="61" t="s">
        <v>96</v>
      </c>
      <c r="R73" s="61" t="s">
        <v>96</v>
      </c>
      <c r="T73" s="56" t="s">
        <v>92</v>
      </c>
      <c r="U73" s="56" t="s">
        <v>89</v>
      </c>
      <c r="V73" s="56" t="s">
        <v>89</v>
      </c>
      <c r="W73" s="56" t="s">
        <v>50</v>
      </c>
      <c r="X73" s="56" t="s">
        <v>89</v>
      </c>
      <c r="Y73" s="43" t="s">
        <v>94</v>
      </c>
      <c r="Z73" s="46"/>
    </row>
    <row r="74" spans="1:26" ht="15" thickBot="1">
      <c r="A74" s="33" t="s">
        <v>79</v>
      </c>
      <c r="B74" s="33" t="s">
        <v>88</v>
      </c>
      <c r="C74" s="38" t="s">
        <v>89</v>
      </c>
      <c r="D74" s="57" t="s">
        <v>49</v>
      </c>
      <c r="E74" s="41" t="s">
        <v>89</v>
      </c>
      <c r="F74" s="44" t="s">
        <v>92</v>
      </c>
      <c r="G74" s="67"/>
      <c r="H74" s="57" t="s">
        <v>89</v>
      </c>
      <c r="I74" s="57" t="s">
        <v>93</v>
      </c>
      <c r="J74" s="44" t="s">
        <v>91</v>
      </c>
      <c r="K74" s="69" t="s">
        <v>96</v>
      </c>
      <c r="M74" s="57" t="s">
        <v>91</v>
      </c>
      <c r="N74" s="40" t="s">
        <v>97</v>
      </c>
      <c r="O74" s="40" t="s">
        <v>48</v>
      </c>
      <c r="Q74" s="61" t="s">
        <v>96</v>
      </c>
      <c r="R74" s="61" t="s">
        <v>96</v>
      </c>
      <c r="T74" s="57" t="s">
        <v>92</v>
      </c>
      <c r="U74" s="57" t="s">
        <v>89</v>
      </c>
      <c r="V74" s="57" t="s">
        <v>89</v>
      </c>
      <c r="W74" s="56" t="s">
        <v>50</v>
      </c>
      <c r="X74" s="57" t="s">
        <v>89</v>
      </c>
      <c r="Y74" s="44" t="s">
        <v>94</v>
      </c>
      <c r="Z74" s="48"/>
    </row>
    <row r="75" spans="1:26">
      <c r="C75" s="2"/>
    </row>
    <row r="76" spans="1:26">
      <c r="C76" s="2"/>
    </row>
    <row r="77" spans="1:26">
      <c r="C77" s="2"/>
    </row>
    <row r="105" spans="6:8">
      <c r="F105" t="s">
        <v>8</v>
      </c>
    </row>
    <row r="106" spans="6:8">
      <c r="F106" t="s">
        <v>43</v>
      </c>
    </row>
    <row r="107" spans="6:8">
      <c r="F107">
        <v>58</v>
      </c>
      <c r="G107">
        <f>F107/(F107+F108)</f>
        <v>0.65909090909090906</v>
      </c>
      <c r="H107" t="s">
        <v>44</v>
      </c>
    </row>
    <row r="108" spans="6:8">
      <c r="F108">
        <v>30</v>
      </c>
      <c r="G108">
        <f>F108/(F107+F108)</f>
        <v>0.34090909090909088</v>
      </c>
      <c r="H108" t="s">
        <v>45</v>
      </c>
    </row>
    <row r="111" spans="6:8">
      <c r="F111" t="s">
        <v>41</v>
      </c>
    </row>
    <row r="112" spans="6:8">
      <c r="F112">
        <v>30</v>
      </c>
      <c r="G112">
        <f>F112/(F112+F113)</f>
        <v>0.75</v>
      </c>
      <c r="H112" t="s">
        <v>44</v>
      </c>
    </row>
    <row r="113" spans="6:8">
      <c r="F113">
        <v>10</v>
      </c>
      <c r="G113">
        <f>F113/(F112+F113)</f>
        <v>0.25</v>
      </c>
      <c r="H113" t="s">
        <v>45</v>
      </c>
    </row>
    <row r="114" spans="6:8">
      <c r="F114" t="s">
        <v>42</v>
      </c>
    </row>
    <row r="115" spans="6:8">
      <c r="F115">
        <v>26</v>
      </c>
      <c r="G115">
        <f>F115/(F115+F116)</f>
        <v>0.61904761904761907</v>
      </c>
      <c r="H115" t="s">
        <v>44</v>
      </c>
    </row>
    <row r="116" spans="6:8">
      <c r="F116">
        <v>16</v>
      </c>
      <c r="G116">
        <f>F116/(F115+F116)</f>
        <v>0.38095238095238093</v>
      </c>
      <c r="H116" t="s">
        <v>45</v>
      </c>
    </row>
    <row r="118" spans="6:8">
      <c r="F118" t="s">
        <v>51</v>
      </c>
    </row>
    <row r="119" spans="6:8">
      <c r="F119">
        <v>2</v>
      </c>
      <c r="G119">
        <f>F119/(F119+F120)</f>
        <v>0.33333333333333331</v>
      </c>
      <c r="H119" t="s">
        <v>44</v>
      </c>
    </row>
    <row r="120" spans="6:8">
      <c r="F120">
        <v>4</v>
      </c>
      <c r="G120">
        <f>F120/(F119+F120)</f>
        <v>0.66666666666666663</v>
      </c>
      <c r="H120" t="s">
        <v>45</v>
      </c>
    </row>
    <row r="121" spans="6:8">
      <c r="F121" t="s">
        <v>46</v>
      </c>
    </row>
    <row r="122" spans="6:8">
      <c r="F122" t="s">
        <v>47</v>
      </c>
    </row>
    <row r="123" spans="6:8">
      <c r="F123">
        <v>11</v>
      </c>
      <c r="G123">
        <f>F123/(F123+F124+F125)</f>
        <v>0.55000000000000004</v>
      </c>
      <c r="H123" t="s">
        <v>48</v>
      </c>
    </row>
    <row r="124" spans="6:8">
      <c r="F124">
        <v>8</v>
      </c>
      <c r="G124">
        <f>F124/(F123+F124+F125)</f>
        <v>0.4</v>
      </c>
      <c r="H124" t="s">
        <v>49</v>
      </c>
    </row>
    <row r="125" spans="6:8">
      <c r="F125">
        <v>1</v>
      </c>
      <c r="G125">
        <f>F125/(F123+F124+F125)</f>
        <v>0.05</v>
      </c>
      <c r="H125" t="s">
        <v>50</v>
      </c>
    </row>
    <row r="126" spans="6:8">
      <c r="F126" t="s">
        <v>42</v>
      </c>
    </row>
    <row r="127" spans="6:8">
      <c r="F127">
        <v>6</v>
      </c>
      <c r="G127">
        <f>F127/(F127+F128+F129)</f>
        <v>0.2857142857142857</v>
      </c>
      <c r="H127" t="s">
        <v>48</v>
      </c>
    </row>
    <row r="128" spans="6:8">
      <c r="F128">
        <v>14</v>
      </c>
      <c r="G128">
        <f>F128/(F127+F128+F129)</f>
        <v>0.66666666666666663</v>
      </c>
      <c r="H128" t="s">
        <v>49</v>
      </c>
    </row>
    <row r="129" spans="6:8">
      <c r="F129">
        <v>1</v>
      </c>
      <c r="G129">
        <f>F129/(F127+F128+F129)</f>
        <v>4.7619047619047616E-2</v>
      </c>
      <c r="H129" t="s">
        <v>50</v>
      </c>
    </row>
    <row r="130" spans="6:8">
      <c r="F130" t="s">
        <v>51</v>
      </c>
    </row>
    <row r="131" spans="6:8">
      <c r="F131">
        <v>0</v>
      </c>
      <c r="G131">
        <f>F131/(F131+F132+F133)</f>
        <v>0</v>
      </c>
      <c r="H131" t="s">
        <v>48</v>
      </c>
    </row>
    <row r="132" spans="6:8">
      <c r="F132">
        <v>2</v>
      </c>
      <c r="G132">
        <f>F132/(F131+F132+F133)</f>
        <v>0.66666666666666663</v>
      </c>
      <c r="H132" t="s">
        <v>49</v>
      </c>
    </row>
    <row r="133" spans="6:8">
      <c r="F133">
        <v>1</v>
      </c>
      <c r="G133">
        <f>F133/(F131+F132+F133)</f>
        <v>0.33333333333333331</v>
      </c>
      <c r="H133" t="s">
        <v>50</v>
      </c>
    </row>
  </sheetData>
  <autoFilter ref="A1:B2" xr:uid="{00000000-0009-0000-0000-000000000000}"/>
  <mergeCells count="8">
    <mergeCell ref="Q1:S1"/>
    <mergeCell ref="T1:Y1"/>
    <mergeCell ref="A1:A2"/>
    <mergeCell ref="B1:B2"/>
    <mergeCell ref="C1:D1"/>
    <mergeCell ref="E1:F1"/>
    <mergeCell ref="G1:L1"/>
    <mergeCell ref="M1:P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1"/>
  <sheetViews>
    <sheetView workbookViewId="0">
      <selection activeCell="B109" sqref="B109"/>
    </sheetView>
  </sheetViews>
  <sheetFormatPr baseColWidth="10" defaultRowHeight="14.5"/>
  <cols>
    <col min="3" max="3" width="11.81640625" bestFit="1" customWidth="1"/>
  </cols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Mod!L82</f>
        <v>21</v>
      </c>
      <c r="C3" s="71">
        <f>Mod!L76</f>
        <v>11</v>
      </c>
      <c r="D3" s="164">
        <f>SUM(B3:C3)</f>
        <v>32</v>
      </c>
      <c r="E3" s="17"/>
      <c r="F3" s="17"/>
      <c r="G3" s="17" t="s">
        <v>182</v>
      </c>
      <c r="H3" s="17">
        <f xml:space="preserve"> SUM(H6:I8)</f>
        <v>10.886307773109243</v>
      </c>
      <c r="I3" s="17"/>
      <c r="J3" s="17" t="s">
        <v>183</v>
      </c>
      <c r="K3" s="166">
        <f xml:space="preserve"> CHIDIST(H3,2)</f>
        <v>4.325818592546599E-3</v>
      </c>
    </row>
    <row r="4" spans="1:11">
      <c r="A4" s="165" t="s">
        <v>188</v>
      </c>
      <c r="B4" s="71">
        <f>Mod!L83</f>
        <v>8</v>
      </c>
      <c r="C4" s="71">
        <f>Mod!L77</f>
        <v>17</v>
      </c>
      <c r="D4" s="164">
        <f t="shared" ref="D4:D5" si="0">SUM(B4:C4)</f>
        <v>25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Mod!L84</f>
        <v>5</v>
      </c>
      <c r="C5" s="71">
        <f>Mod!L78</f>
        <v>0</v>
      </c>
      <c r="D5" s="164">
        <f t="shared" si="0"/>
        <v>5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0.67890180265654709</v>
      </c>
      <c r="I6" s="167">
        <f t="shared" ref="H6:I8" si="1" xml:space="preserve"> ((C3-C10)^2/C10)</f>
        <v>0.82438076036866348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2.3779127134724853</v>
      </c>
      <c r="I7" s="167">
        <f t="shared" si="1"/>
        <v>2.8874654377880176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f t="shared" si="1"/>
        <v>1.8595825426944976</v>
      </c>
      <c r="I8" s="167">
        <f t="shared" si="1"/>
        <v>2.2580645161290325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17.548387096774192</v>
      </c>
      <c r="C10" s="164">
        <f xml:space="preserve"> (C6*D3)/D6</f>
        <v>14.451612903225806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13.709677419354838</v>
      </c>
      <c r="C11" s="164">
        <f xml:space="preserve"> (C6*D4)/D6</f>
        <v>11.290322580645162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2.7419354838709675</v>
      </c>
      <c r="C12" s="164">
        <f xml:space="preserve"> (C6*D5)/D6</f>
        <v>2.2580645161290325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Mod!L88</f>
        <v>4</v>
      </c>
      <c r="C19" s="71">
        <f>Mod!L76</f>
        <v>11</v>
      </c>
      <c r="D19" s="164">
        <f>SUM(B19:C19)</f>
        <v>15</v>
      </c>
      <c r="E19" s="17"/>
      <c r="F19" s="17"/>
      <c r="G19" s="17" t="s">
        <v>182</v>
      </c>
      <c r="H19" s="17">
        <f xml:space="preserve"> SUM(H22:I24)</f>
        <v>1.5025898078529663</v>
      </c>
      <c r="I19" s="17"/>
      <c r="J19" s="17" t="s">
        <v>183</v>
      </c>
      <c r="K19" s="166">
        <f xml:space="preserve"> CHIDIST(H19,2)</f>
        <v>0.4717552792927393</v>
      </c>
    </row>
    <row r="20" spans="1:11">
      <c r="A20" s="165" t="s">
        <v>188</v>
      </c>
      <c r="B20" s="78">
        <f>Mod!L89</f>
        <v>2</v>
      </c>
      <c r="C20" s="71">
        <f>Mod!L77</f>
        <v>17</v>
      </c>
      <c r="D20" s="164">
        <f t="shared" ref="D20:D21" si="2">SUM(B20:C20)</f>
        <v>19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Mod!L90</f>
        <v>0</v>
      </c>
      <c r="C21" s="71">
        <f>Mod!L78</f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6</v>
      </c>
      <c r="C22" s="164">
        <f>SUM(C19:C21)</f>
        <v>28</v>
      </c>
      <c r="D22" s="164">
        <f>SUM(B22:C22)</f>
        <v>34</v>
      </c>
      <c r="E22" s="17"/>
      <c r="F22" s="17"/>
      <c r="G22" s="165" t="s">
        <v>187</v>
      </c>
      <c r="H22" s="167">
        <f xml:space="preserve"> ((B19-B26)^2/B26)</f>
        <v>0.69150326797385631</v>
      </c>
      <c r="I22" s="167">
        <f t="shared" ref="I22" si="3" xml:space="preserve"> ((C19-C26)^2/C26)</f>
        <v>0.14817927170868359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4" xml:space="preserve"> ((B20-B27)^2/B27)</f>
        <v>0.54592363261093924</v>
      </c>
      <c r="I23" s="167">
        <f xml:space="preserve"> ((C20-C27)^2/C27)</f>
        <v>0.11698363555948704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2.6470588235294117</v>
      </c>
      <c r="C26" s="164">
        <f xml:space="preserve"> (C22*D19)/D22</f>
        <v>12.352941176470589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3.3529411764705883</v>
      </c>
      <c r="C27" s="164">
        <f xml:space="preserve"> (C22*D20)/D22</f>
        <v>15.647058823529411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Mod!L88</f>
        <v>4</v>
      </c>
      <c r="C35" s="71">
        <f>Mod!L82</f>
        <v>21</v>
      </c>
      <c r="D35" s="164">
        <f>SUM(B35:C35)</f>
        <v>25</v>
      </c>
      <c r="E35" s="17"/>
      <c r="F35" s="17"/>
      <c r="G35" s="17" t="s">
        <v>182</v>
      </c>
      <c r="H35" s="17">
        <f xml:space="preserve"> SUM(H38:I40)</f>
        <v>1.0980392156862746</v>
      </c>
      <c r="I35" s="17"/>
      <c r="J35" s="17" t="s">
        <v>183</v>
      </c>
      <c r="K35" s="166">
        <f xml:space="preserve"> CHIDIST(H35,2)</f>
        <v>0.57751572481319446</v>
      </c>
    </row>
    <row r="36" spans="1:11">
      <c r="A36" s="165" t="s">
        <v>188</v>
      </c>
      <c r="B36" s="78">
        <f>Mod!L89</f>
        <v>2</v>
      </c>
      <c r="C36" s="71">
        <f>Mod!L83</f>
        <v>8</v>
      </c>
      <c r="D36" s="164">
        <f t="shared" ref="D36:D37" si="5">SUM(B36:C36)</f>
        <v>10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Mod!L90</f>
        <v>0</v>
      </c>
      <c r="C37" s="71">
        <f>Mod!L84</f>
        <v>5</v>
      </c>
      <c r="D37" s="164">
        <f t="shared" si="5"/>
        <v>5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6</v>
      </c>
      <c r="C38" s="164">
        <f>SUM(C35:C37)</f>
        <v>34</v>
      </c>
      <c r="D38" s="164">
        <f>SUM(B38:C38)</f>
        <v>40</v>
      </c>
      <c r="E38" s="17"/>
      <c r="F38" s="17"/>
      <c r="G38" s="165" t="s">
        <v>187</v>
      </c>
      <c r="H38" s="167">
        <f xml:space="preserve"> ((B35-B42)^2/B42)</f>
        <v>1.6666666666666666E-2</v>
      </c>
      <c r="I38" s="167">
        <f t="shared" ref="I38:I39" si="6" xml:space="preserve"> ((C35-C42)^2/C42)</f>
        <v>2.9411764705882353E-3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xml:space="preserve"> ((B36-B43)^2/B43)</f>
        <v>0.16666666666666666</v>
      </c>
      <c r="I39" s="167">
        <f t="shared" si="6"/>
        <v>2.9411764705882353E-2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f xml:space="preserve"> ((B37-B44)^2/B44)</f>
        <v>0.75</v>
      </c>
      <c r="I40" s="167">
        <f xml:space="preserve"> ((C37-C44)^2/C44)</f>
        <v>0.13235294117647059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3.75</v>
      </c>
      <c r="C42" s="164">
        <f xml:space="preserve"> (C38*D35)/D38</f>
        <v>21.25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1.5</v>
      </c>
      <c r="C43" s="164">
        <f xml:space="preserve"> (C38*D36)/D38</f>
        <v>8.5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0.75</v>
      </c>
      <c r="C44" s="164">
        <f xml:space="preserve"> (C38*D37)/D38</f>
        <v>4.25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Mod!L76</f>
        <v>11</v>
      </c>
      <c r="C52" s="77">
        <f>Mod!L94</f>
        <v>36</v>
      </c>
      <c r="D52" s="164">
        <f>SUM(B52:C52)</f>
        <v>47</v>
      </c>
      <c r="E52" s="17"/>
      <c r="F52" s="17"/>
      <c r="G52" s="17" t="s">
        <v>182</v>
      </c>
      <c r="H52" s="17">
        <f xml:space="preserve"> SUM(H55:I57)</f>
        <v>4.7240869268403687</v>
      </c>
      <c r="I52" s="17"/>
      <c r="J52" s="17" t="s">
        <v>183</v>
      </c>
      <c r="K52" s="166">
        <f xml:space="preserve"> CHIDIST(H52,2)</f>
        <v>9.4227475927143894E-2</v>
      </c>
    </row>
    <row r="53" spans="1:11">
      <c r="A53" s="165" t="s">
        <v>188</v>
      </c>
      <c r="B53" s="77">
        <f>Mod!L77</f>
        <v>17</v>
      </c>
      <c r="C53" s="77">
        <f>Mod!L95</f>
        <v>27</v>
      </c>
      <c r="D53" s="164">
        <f t="shared" ref="D53:D54" si="7">SUM(B53:C53)</f>
        <v>44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Mod!L78</f>
        <v>0</v>
      </c>
      <c r="C54" s="77">
        <f>Mod!L96</f>
        <v>5</v>
      </c>
      <c r="D54" s="164">
        <f t="shared" si="7"/>
        <v>5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68</v>
      </c>
      <c r="D55" s="164">
        <f>SUM(B55:C55)</f>
        <v>96</v>
      </c>
      <c r="E55" s="17"/>
      <c r="F55" s="17"/>
      <c r="G55" s="165" t="s">
        <v>187</v>
      </c>
      <c r="H55" s="167">
        <f xml:space="preserve"> ((B52-B59)^2/B59)</f>
        <v>0.53508105369807513</v>
      </c>
      <c r="I55" s="167">
        <f t="shared" ref="I55:I57" si="8" xml:space="preserve"> ((C52-C59)^2/C59)</f>
        <v>0.22032749269920773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:H57" si="9" xml:space="preserve"> ((B53-B60)^2/B60)</f>
        <v>1.3528138528138525</v>
      </c>
      <c r="I56" s="167">
        <f t="shared" si="8"/>
        <v>0.55704099821746911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f t="shared" si="9"/>
        <v>1.458333333333333</v>
      </c>
      <c r="I57" s="167">
        <f t="shared" si="8"/>
        <v>0.60049019607843157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13.708333333333334</v>
      </c>
      <c r="C59" s="164">
        <f xml:space="preserve"> (C55*D52)/D55</f>
        <v>33.291666666666664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12.833333333333334</v>
      </c>
      <c r="C60" s="164">
        <f xml:space="preserve"> (C55*D53)/D55</f>
        <v>31.166666666666668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1.4583333333333333</v>
      </c>
      <c r="C61" s="164">
        <f xml:space="preserve"> (C55*D54)/D55</f>
        <v>3.5416666666666665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Mod!L82</f>
        <v>21</v>
      </c>
      <c r="C69" s="77">
        <f>Mod!L94</f>
        <v>36</v>
      </c>
      <c r="D69" s="164">
        <f>SUM(B69:C69)</f>
        <v>57</v>
      </c>
      <c r="E69" s="17"/>
      <c r="F69" s="17"/>
      <c r="G69" s="17" t="s">
        <v>182</v>
      </c>
      <c r="H69" s="17">
        <f xml:space="preserve"> SUM(H72:I74)</f>
        <v>3.2943609022556393</v>
      </c>
      <c r="I69" s="17"/>
      <c r="J69" s="17" t="s">
        <v>183</v>
      </c>
      <c r="K69" s="166">
        <f xml:space="preserve"> CHIDIST(H69,2)</f>
        <v>0.19259216682652486</v>
      </c>
    </row>
    <row r="70" spans="1:11">
      <c r="A70" s="165" t="s">
        <v>188</v>
      </c>
      <c r="B70" s="77">
        <f>Mod!L83</f>
        <v>8</v>
      </c>
      <c r="C70" s="77">
        <f>Mod!L95</f>
        <v>27</v>
      </c>
      <c r="D70" s="164">
        <f t="shared" ref="D70:D71" si="10">SUM(B70:C70)</f>
        <v>35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Mod!L84</f>
        <v>5</v>
      </c>
      <c r="C71" s="77">
        <f>Mod!L96</f>
        <v>5</v>
      </c>
      <c r="D71" s="164">
        <f t="shared" si="10"/>
        <v>10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68</v>
      </c>
      <c r="D72" s="164">
        <f>SUM(B72:C72)</f>
        <v>102</v>
      </c>
      <c r="E72" s="17"/>
      <c r="F72" s="17"/>
      <c r="G72" s="165" t="s">
        <v>187</v>
      </c>
      <c r="H72" s="167">
        <f xml:space="preserve"> ((B69-B76)^2/B76)</f>
        <v>0.21052631578947367</v>
      </c>
      <c r="I72" s="167">
        <f t="shared" ref="I72:I74" si="11" xml:space="preserve"> ((C69-C76)^2/C76)</f>
        <v>0.10526315789473684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:H74" si="12" xml:space="preserve"> ((B70-B77)^2/B77)</f>
        <v>1.1523809523809521</v>
      </c>
      <c r="I73" s="167">
        <f t="shared" si="11"/>
        <v>0.57619047619047659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f t="shared" si="12"/>
        <v>0.83333333333333315</v>
      </c>
      <c r="I74" s="167">
        <f t="shared" si="11"/>
        <v>0.41666666666666674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19</v>
      </c>
      <c r="C76" s="164">
        <f xml:space="preserve"> (C72*D69)/D72</f>
        <v>38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11.666666666666666</v>
      </c>
      <c r="C77" s="164">
        <f xml:space="preserve"> (C72*D70)/D72</f>
        <v>23.333333333333332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3.3333333333333335</v>
      </c>
      <c r="C78" s="164">
        <f xml:space="preserve"> (C72*D71)/D72</f>
        <v>6.666666666666667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Mod!L88</f>
        <v>4</v>
      </c>
      <c r="C85" s="77">
        <f>Mod!L94</f>
        <v>36</v>
      </c>
      <c r="D85" s="164">
        <f>SUM(B85:C85)</f>
        <v>40</v>
      </c>
      <c r="E85" s="17"/>
      <c r="F85" s="17"/>
      <c r="G85" s="17" t="s">
        <v>182</v>
      </c>
      <c r="H85" s="17">
        <f xml:space="preserve"> H88+H89+H90+I90+I89+I88</f>
        <v>0.69046653144016223</v>
      </c>
      <c r="I85" s="17"/>
      <c r="J85" s="17" t="s">
        <v>183</v>
      </c>
      <c r="K85" s="166">
        <f xml:space="preserve"> CHIDIST(H85,2)</f>
        <v>0.70805516920373435</v>
      </c>
    </row>
    <row r="86" spans="1:11">
      <c r="A86" s="165" t="s">
        <v>188</v>
      </c>
      <c r="B86" s="78">
        <f>Mod!L89</f>
        <v>2</v>
      </c>
      <c r="C86" s="77">
        <f>Mod!L95</f>
        <v>27</v>
      </c>
      <c r="D86" s="164">
        <f t="shared" ref="D86:D87" si="13">SUM(B86:C86)</f>
        <v>29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Mod!L90</f>
        <v>0</v>
      </c>
      <c r="C87" s="77">
        <f>Mod!L96</f>
        <v>5</v>
      </c>
      <c r="D87" s="164">
        <f t="shared" si="13"/>
        <v>5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6</v>
      </c>
      <c r="C88" s="164">
        <f>SUM(C85:C87)</f>
        <v>68</v>
      </c>
      <c r="D88" s="164">
        <f>SUM(B88:C88)</f>
        <v>74</v>
      </c>
      <c r="E88" s="17"/>
      <c r="F88" s="17"/>
      <c r="G88" s="165" t="s">
        <v>187</v>
      </c>
      <c r="H88" s="167">
        <f xml:space="preserve"> ((B85-B92)^2/B92)</f>
        <v>0.17657657657657647</v>
      </c>
      <c r="I88" s="167">
        <f t="shared" ref="I88:I90" si="14" xml:space="preserve"> ((C85-C92)^2/C92)</f>
        <v>1.5580286168521511E-2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:H90" si="15" xml:space="preserve"> ((B86-B93)^2/B93)</f>
        <v>5.2500776638707662E-2</v>
      </c>
      <c r="I89" s="167">
        <f t="shared" si="14"/>
        <v>4.632421468121253E-3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f t="shared" si="15"/>
        <v>0.40540540540540543</v>
      </c>
      <c r="I90" s="167">
        <f t="shared" si="14"/>
        <v>3.577106518282986E-2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3.2432432432432434</v>
      </c>
      <c r="C92" s="164">
        <f xml:space="preserve"> (C88*D85)/D88</f>
        <v>36.756756756756758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2.3513513513513513</v>
      </c>
      <c r="C93" s="164">
        <f xml:space="preserve"> (C88*D86)/D88</f>
        <v>26.648648648648649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0.40540540540540543</v>
      </c>
      <c r="C94" s="164">
        <f xml:space="preserve"> (C88*D87)/D88</f>
        <v>4.5945945945945947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f>Mod!L79</f>
        <v>39</v>
      </c>
      <c r="C108" s="39">
        <f>Mod!L85</f>
        <v>50</v>
      </c>
      <c r="D108" s="164">
        <f>SUM(B108:C108)</f>
        <v>89</v>
      </c>
      <c r="F108" s="171" t="s">
        <v>202</v>
      </c>
    </row>
    <row r="109" spans="1:10">
      <c r="A109" s="165">
        <v>2</v>
      </c>
      <c r="B109" s="192">
        <f>Mod!L80</f>
        <v>17</v>
      </c>
      <c r="C109" s="39">
        <f>Mod!L86</f>
        <v>18</v>
      </c>
      <c r="D109" s="164">
        <f t="shared" ref="D109:D110" si="16">SUM(B109:C109)</f>
        <v>35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6"/>
        <v>124</v>
      </c>
    </row>
    <row r="111" spans="1:10">
      <c r="F111" s="154" t="s">
        <v>182</v>
      </c>
      <c r="G111">
        <f xml:space="preserve"> SUM(H114:I115)</f>
        <v>0.22897608481594917</v>
      </c>
      <c r="I111" t="s">
        <v>183</v>
      </c>
      <c r="J111" s="166">
        <f xml:space="preserve"> CHIDIST(G111,1)</f>
        <v>0.63228408761226518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3.5442448091958872E-2</v>
      </c>
      <c r="I114" s="165">
        <f>((C108-C115)^2/C115)</f>
        <v>2.9187898428672018E-2</v>
      </c>
    </row>
    <row r="115" spans="1:10">
      <c r="A115" s="165">
        <v>1</v>
      </c>
      <c r="B115" s="164">
        <f xml:space="preserve"> (B110*D108)/D110</f>
        <v>40.193548387096776</v>
      </c>
      <c r="C115" s="164">
        <f xml:space="preserve"> (C110*D108)/D110</f>
        <v>48.806451612903224</v>
      </c>
      <c r="G115" s="165">
        <v>2</v>
      </c>
      <c r="H115" s="165">
        <f xml:space="preserve"> ((B109-B116)^2/B116)</f>
        <v>9.0125082290980874E-2</v>
      </c>
      <c r="I115" s="165">
        <f xml:space="preserve"> ((C109-C116)^2/C116)</f>
        <v>7.4220656004337401E-2</v>
      </c>
    </row>
    <row r="116" spans="1:10">
      <c r="A116" s="165">
        <v>2</v>
      </c>
      <c r="B116" s="164">
        <f xml:space="preserve"> (B110*D109)/D110</f>
        <v>15.806451612903226</v>
      </c>
      <c r="C116" s="164">
        <f xml:space="preserve"> (C110*D109)/D110</f>
        <v>19.193548387096776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f>Mod!L79</f>
        <v>39</v>
      </c>
      <c r="C122" s="39">
        <f>Mod!L91</f>
        <v>10</v>
      </c>
      <c r="D122" s="164">
        <f>SUM(B122:C122)</f>
        <v>49</v>
      </c>
      <c r="F122" s="174" t="s">
        <v>203</v>
      </c>
    </row>
    <row r="123" spans="1:10">
      <c r="A123" s="165">
        <v>2</v>
      </c>
      <c r="B123" s="192">
        <f>Mod!L80</f>
        <v>17</v>
      </c>
      <c r="C123" s="39">
        <f>Mod!L92</f>
        <v>2</v>
      </c>
      <c r="D123" s="164">
        <f t="shared" ref="D123:D124" si="17">SUM(B123:C123)</f>
        <v>19</v>
      </c>
    </row>
    <row r="124" spans="1:10" ht="15" thickBot="1">
      <c r="A124" s="164"/>
      <c r="B124" s="164">
        <f>SUM(B122:B123)</f>
        <v>56</v>
      </c>
      <c r="C124" s="41">
        <f>SUM(C122:C123)</f>
        <v>12</v>
      </c>
      <c r="D124" s="164">
        <f t="shared" si="17"/>
        <v>68</v>
      </c>
    </row>
    <row r="125" spans="1:10">
      <c r="F125" s="154" t="s">
        <v>182</v>
      </c>
      <c r="G125">
        <f xml:space="preserve"> SUM(H128:I129)</f>
        <v>0.91995294358344881</v>
      </c>
      <c r="I125" t="s">
        <v>183</v>
      </c>
      <c r="J125" s="166">
        <f xml:space="preserve"> CHIDIST(G125,1)</f>
        <v>0.33748732804734077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4.5361001543474451E-2</v>
      </c>
      <c r="I128" s="165">
        <f>((C122-C129)^2/C129)</f>
        <v>0.21168467386954801</v>
      </c>
    </row>
    <row r="129" spans="1:10">
      <c r="A129" s="165">
        <v>1</v>
      </c>
      <c r="B129" s="164">
        <f xml:space="preserve"> (B124*D122)/D124</f>
        <v>40.352941176470587</v>
      </c>
      <c r="C129" s="164">
        <f xml:space="preserve"> (C124*D122)/D124</f>
        <v>8.6470588235294112</v>
      </c>
      <c r="G129" s="165">
        <v>2</v>
      </c>
      <c r="H129" s="165">
        <f xml:space="preserve"> ((B123-B130)^2/B130)</f>
        <v>0.11698363555948704</v>
      </c>
      <c r="I129" s="165">
        <f xml:space="preserve"> ((C123-C130)^2/C130)</f>
        <v>0.54592363261093924</v>
      </c>
    </row>
    <row r="130" spans="1:10">
      <c r="A130" s="165">
        <v>2</v>
      </c>
      <c r="B130" s="164">
        <f xml:space="preserve"> (B124*D123)/D124</f>
        <v>15.647058823529411</v>
      </c>
      <c r="C130" s="164">
        <f xml:space="preserve"> (C124*D123)/D124</f>
        <v>3.3529411764705883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f>Mod!L85</f>
        <v>50</v>
      </c>
      <c r="C136" s="39">
        <f>Mod!L91</f>
        <v>10</v>
      </c>
      <c r="D136" s="164">
        <f>SUM(B136:C136)</f>
        <v>60</v>
      </c>
      <c r="F136" s="177" t="s">
        <v>204</v>
      </c>
    </row>
    <row r="137" spans="1:10">
      <c r="A137" s="165">
        <v>2</v>
      </c>
      <c r="B137" s="39">
        <f>Mod!L86</f>
        <v>18</v>
      </c>
      <c r="C137" s="39">
        <f>Mod!L92</f>
        <v>2</v>
      </c>
      <c r="D137" s="164">
        <f t="shared" ref="D137:D138" si="18">SUM(B137:C137)</f>
        <v>20</v>
      </c>
    </row>
    <row r="138" spans="1:10" ht="15" thickBot="1">
      <c r="A138" s="164"/>
      <c r="B138" s="164">
        <f>SUM(B136:B137)</f>
        <v>68</v>
      </c>
      <c r="C138" s="41">
        <f>SUM(C136:C137)</f>
        <v>12</v>
      </c>
      <c r="D138" s="164">
        <f t="shared" si="18"/>
        <v>80</v>
      </c>
    </row>
    <row r="139" spans="1:10">
      <c r="F139" s="154" t="s">
        <v>182</v>
      </c>
      <c r="G139">
        <f xml:space="preserve"> SUM(H142:I143)</f>
        <v>0.52287581699346397</v>
      </c>
      <c r="I139" t="s">
        <v>183</v>
      </c>
      <c r="J139" s="166">
        <f xml:space="preserve"> CHIDIST(G139,1)</f>
        <v>0.46961751179561556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1.9607843137254902E-2</v>
      </c>
      <c r="I142" s="165">
        <f>((C136-C143)^2/C143)</f>
        <v>0.1111111111111111</v>
      </c>
    </row>
    <row r="143" spans="1:10">
      <c r="A143" s="165">
        <v>1</v>
      </c>
      <c r="B143" s="164">
        <f xml:space="preserve"> (B138*D136)/D138</f>
        <v>51</v>
      </c>
      <c r="C143" s="164">
        <f xml:space="preserve"> (C138*D136)/D138</f>
        <v>9</v>
      </c>
      <c r="G143" s="165">
        <v>2</v>
      </c>
      <c r="H143" s="165">
        <f xml:space="preserve"> ((B137-B144)^2/B144)</f>
        <v>5.8823529411764705E-2</v>
      </c>
      <c r="I143" s="165">
        <f xml:space="preserve"> ((C137-C144)^2/C144)</f>
        <v>0.33333333333333331</v>
      </c>
    </row>
    <row r="144" spans="1:10">
      <c r="A144" s="165">
        <v>2</v>
      </c>
      <c r="B144" s="164">
        <f xml:space="preserve"> (B138*D137)/D138</f>
        <v>17</v>
      </c>
      <c r="C144" s="164">
        <f xml:space="preserve"> (C138*D137)/D138</f>
        <v>3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f>Mod!L79</f>
        <v>39</v>
      </c>
      <c r="C150" s="39">
        <f>Mod!L97</f>
        <v>99</v>
      </c>
      <c r="D150" s="164">
        <f>SUM(B150:C150)</f>
        <v>138</v>
      </c>
      <c r="F150" s="194" t="s">
        <v>205</v>
      </c>
    </row>
    <row r="151" spans="1:10">
      <c r="A151" s="165">
        <v>2</v>
      </c>
      <c r="B151" s="192">
        <f>Mod!L80</f>
        <v>17</v>
      </c>
      <c r="C151" s="39">
        <f>Mod!L98</f>
        <v>37</v>
      </c>
      <c r="D151" s="164">
        <f t="shared" ref="D151:D152" si="19">SUM(B151:C151)</f>
        <v>54</v>
      </c>
    </row>
    <row r="152" spans="1:10" ht="15" thickBot="1">
      <c r="A152" s="164"/>
      <c r="B152" s="164">
        <f>SUM(B150:B151)</f>
        <v>56</v>
      </c>
      <c r="C152" s="41">
        <f>SUM(C150:C151)</f>
        <v>136</v>
      </c>
      <c r="D152" s="164">
        <f t="shared" si="19"/>
        <v>192</v>
      </c>
    </row>
    <row r="153" spans="1:10">
      <c r="F153" s="154" t="s">
        <v>182</v>
      </c>
      <c r="G153">
        <f xml:space="preserve"> SUM(H156:I157)</f>
        <v>0.19486055291681889</v>
      </c>
      <c r="I153" t="s">
        <v>183</v>
      </c>
      <c r="J153" s="166">
        <f xml:space="preserve"> CHIDIST(G153,1)</f>
        <v>0.65890163911735278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3.8819875776397512E-2</v>
      </c>
      <c r="I156" s="165">
        <f>((C150-C157)^2/C157)</f>
        <v>1.5984654731457801E-2</v>
      </c>
    </row>
    <row r="157" spans="1:10">
      <c r="A157" s="165">
        <v>1</v>
      </c>
      <c r="B157" s="164">
        <f xml:space="preserve"> (B152*D150)/D152</f>
        <v>40.25</v>
      </c>
      <c r="C157" s="164">
        <f xml:space="preserve"> (C152*D150)/D152</f>
        <v>97.75</v>
      </c>
      <c r="G157" s="165">
        <v>2</v>
      </c>
      <c r="H157" s="165">
        <f xml:space="preserve"> ((B151-B158)^2/B158)</f>
        <v>9.9206349206349201E-2</v>
      </c>
      <c r="I157" s="165">
        <f xml:space="preserve"> ((C151-C158)^2/C158)</f>
        <v>4.084967320261438E-2</v>
      </c>
    </row>
    <row r="158" spans="1:10">
      <c r="A158" s="165">
        <v>2</v>
      </c>
      <c r="B158" s="164">
        <f xml:space="preserve"> (B152*D151)/D152</f>
        <v>15.75</v>
      </c>
      <c r="C158" s="164">
        <f xml:space="preserve"> (C152*D151)/D152</f>
        <v>38.25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192">
        <f>Mod!L85</f>
        <v>50</v>
      </c>
      <c r="C164" s="39">
        <f>Mod!L97</f>
        <v>99</v>
      </c>
      <c r="D164" s="164">
        <f>SUM(B164:C164)</f>
        <v>149</v>
      </c>
      <c r="F164" s="186" t="s">
        <v>197</v>
      </c>
    </row>
    <row r="165" spans="1:10">
      <c r="A165" s="165">
        <v>2</v>
      </c>
      <c r="B165" s="192">
        <f>Mod!L86</f>
        <v>18</v>
      </c>
      <c r="C165" s="39">
        <f>Mod!L98</f>
        <v>37</v>
      </c>
      <c r="D165" s="164">
        <f t="shared" ref="D165:D166" si="20">SUM(B165:C165)</f>
        <v>55</v>
      </c>
    </row>
    <row r="166" spans="1:10" ht="15" thickBot="1">
      <c r="A166" s="164"/>
      <c r="B166" s="164">
        <f>SUM(B164:B165)</f>
        <v>68</v>
      </c>
      <c r="C166" s="41">
        <f>SUM(C164:C165)</f>
        <v>136</v>
      </c>
      <c r="D166" s="164">
        <f t="shared" si="20"/>
        <v>204</v>
      </c>
    </row>
    <row r="167" spans="1:10">
      <c r="F167" s="154" t="s">
        <v>182</v>
      </c>
      <c r="G167">
        <f xml:space="preserve"> SUM(H170:I171)</f>
        <v>1.244661378889567E-2</v>
      </c>
      <c r="I167" t="s">
        <v>183</v>
      </c>
      <c r="J167" s="166">
        <f xml:space="preserve"> CHIDIST(G167,1)</f>
        <v>0.91116880597374128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2.2371364653244168E-3</v>
      </c>
      <c r="I170" s="165">
        <f>((C164-C171)^2/C171)</f>
        <v>1.1185682326621607E-3</v>
      </c>
    </row>
    <row r="171" spans="1:10">
      <c r="A171" s="165">
        <v>1</v>
      </c>
      <c r="B171" s="164">
        <f xml:space="preserve"> (B166*D164)/D166</f>
        <v>49.666666666666664</v>
      </c>
      <c r="C171" s="164">
        <f xml:space="preserve"> (C166*D164)/D166</f>
        <v>99.333333333333329</v>
      </c>
      <c r="G171" s="165">
        <v>2</v>
      </c>
      <c r="H171" s="165">
        <f xml:space="preserve"> ((B165-B172)^2/B172)</f>
        <v>6.0606060606060181E-3</v>
      </c>
      <c r="I171" s="165">
        <f xml:space="preserve"> ((C165-C172)^2/C172)</f>
        <v>3.0303030303030737E-3</v>
      </c>
    </row>
    <row r="172" spans="1:10">
      <c r="A172" s="165">
        <v>2</v>
      </c>
      <c r="B172" s="164">
        <f xml:space="preserve"> (B166*D165)/D166</f>
        <v>18.333333333333332</v>
      </c>
      <c r="C172" s="164">
        <f xml:space="preserve"> (C166*D165)/D166</f>
        <v>36.666666666666664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f>Mod!L91</f>
        <v>10</v>
      </c>
      <c r="C182" s="39">
        <f>Mod!L97</f>
        <v>99</v>
      </c>
      <c r="D182" s="164">
        <f>SUM(B182:C182)</f>
        <v>109</v>
      </c>
      <c r="F182" s="185" t="s">
        <v>198</v>
      </c>
    </row>
    <row r="183" spans="1:10">
      <c r="A183" s="165">
        <v>2</v>
      </c>
      <c r="B183" s="39">
        <f>Mod!L92</f>
        <v>2</v>
      </c>
      <c r="C183" s="39">
        <f>Mod!L98</f>
        <v>37</v>
      </c>
      <c r="D183" s="164">
        <f t="shared" ref="D183:D184" si="21">SUM(B183:C183)</f>
        <v>39</v>
      </c>
    </row>
    <row r="184" spans="1:10" ht="15" thickBot="1">
      <c r="A184" s="164"/>
      <c r="B184" s="164">
        <f>SUM(B182:B183)</f>
        <v>12</v>
      </c>
      <c r="C184" s="41">
        <f>SUM(C182:C183)</f>
        <v>136</v>
      </c>
      <c r="D184" s="164">
        <f t="shared" si="21"/>
        <v>148</v>
      </c>
    </row>
    <row r="185" spans="1:10">
      <c r="F185" s="154" t="s">
        <v>182</v>
      </c>
      <c r="G185">
        <f xml:space="preserve"> SUM(H188:I189)</f>
        <v>0.63111332512303886</v>
      </c>
      <c r="I185" t="s">
        <v>183</v>
      </c>
      <c r="J185" s="166">
        <f xml:space="preserve"> CHIDIST(G185,1)</f>
        <v>0.42694723283470654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0.15282254731795994</v>
      </c>
      <c r="I188" s="165">
        <f>((C182-C189)^2/C189)</f>
        <v>1.3484342410408232E-2</v>
      </c>
    </row>
    <row r="189" spans="1:10">
      <c r="A189" s="165">
        <v>1</v>
      </c>
      <c r="B189" s="164">
        <f xml:space="preserve"> (B184*D182)/D184</f>
        <v>8.8378378378378386</v>
      </c>
      <c r="C189" s="164">
        <f xml:space="preserve"> (C184*D182)/D184</f>
        <v>100.16216216216216</v>
      </c>
      <c r="G189" s="165">
        <v>2</v>
      </c>
      <c r="H189" s="165">
        <f xml:space="preserve"> ((B183-B190)^2/B190)</f>
        <v>0.42711942711942719</v>
      </c>
      <c r="I189" s="165">
        <f xml:space="preserve"> ((C183-C190)^2/C190)</f>
        <v>3.7687008275243516E-2</v>
      </c>
    </row>
    <row r="190" spans="1:10">
      <c r="A190" s="165">
        <v>2</v>
      </c>
      <c r="B190" s="164">
        <f xml:space="preserve"> (B184*D183)/D184</f>
        <v>3.1621621621621623</v>
      </c>
      <c r="C190" s="164">
        <f xml:space="preserve"> (C184*D183)/D184</f>
        <v>35.837837837837839</v>
      </c>
    </row>
    <row r="191" spans="1:10">
      <c r="A191" s="165"/>
      <c r="B191" s="164"/>
      <c r="C191" s="16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1"/>
  <sheetViews>
    <sheetView workbookViewId="0">
      <selection activeCell="I117" sqref="I117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1"/>
  <sheetViews>
    <sheetView workbookViewId="0">
      <selection activeCell="I117" sqref="I117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91"/>
  <sheetViews>
    <sheetView workbookViewId="0">
      <selection activeCell="I11" sqref="I11"/>
    </sheetView>
  </sheetViews>
  <sheetFormatPr baseColWidth="10" defaultRowHeight="14.5"/>
  <cols>
    <col min="3" max="3" width="11.81640625" bestFit="1" customWidth="1"/>
  </cols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Mod!O82</f>
        <v>34</v>
      </c>
      <c r="C3" s="71">
        <f>Mod!O76</f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1">
        <f>Mod!O83</f>
        <v>0</v>
      </c>
      <c r="C4" s="71">
        <f>Mod!O77</f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Mod!O84</f>
        <v>0</v>
      </c>
      <c r="C5" s="71">
        <f>Mod!O78</f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Mod!O88</f>
        <v>8</v>
      </c>
      <c r="C19" s="71">
        <f>Mod!O76</f>
        <v>28</v>
      </c>
      <c r="D19" s="164">
        <f>SUM(B19:C19)</f>
        <v>36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f>Mod!O89</f>
        <v>0</v>
      </c>
      <c r="C20" s="71">
        <f>Mod!O77</f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Mod!O90</f>
        <v>0</v>
      </c>
      <c r="C21" s="71">
        <f>Mod!O78</f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8</v>
      </c>
      <c r="C22" s="164">
        <f>SUM(C19:C21)</f>
        <v>28</v>
      </c>
      <c r="D22" s="164">
        <f>SUM(B22:C22)</f>
        <v>36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8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Mod!O88</f>
        <v>8</v>
      </c>
      <c r="C35" s="71">
        <f>Mod!O82</f>
        <v>34</v>
      </c>
      <c r="D35" s="164">
        <f>SUM(B35:C35)</f>
        <v>42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f>Mod!O89</f>
        <v>0</v>
      </c>
      <c r="C36" s="71">
        <f>Mod!O83</f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Mod!O90</f>
        <v>0</v>
      </c>
      <c r="C37" s="71">
        <f>Mod!O84</f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8</v>
      </c>
      <c r="C38" s="164">
        <f>SUM(C35:C37)</f>
        <v>34</v>
      </c>
      <c r="D38" s="164">
        <f>SUM(B38:C38)</f>
        <v>42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8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Mod!O76</f>
        <v>28</v>
      </c>
      <c r="C52" s="77">
        <f>Mod!O94</f>
        <v>70</v>
      </c>
      <c r="D52" s="164">
        <f>SUM(B52:C52)</f>
        <v>98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7">
        <f>Mod!O77</f>
        <v>0</v>
      </c>
      <c r="C53" s="77">
        <f>Mod!O95</f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Mod!O78</f>
        <v>0</v>
      </c>
      <c r="C54" s="77">
        <f>Mod!O96</f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70</v>
      </c>
      <c r="D55" s="164">
        <f>SUM(B55:C55)</f>
        <v>98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70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Mod!O82</f>
        <v>34</v>
      </c>
      <c r="C69" s="77">
        <f>Mod!O94</f>
        <v>70</v>
      </c>
      <c r="D69" s="164">
        <f>SUM(B69:C69)</f>
        <v>104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7">
        <f>Mod!O83</f>
        <v>0</v>
      </c>
      <c r="C70" s="77">
        <f>Mod!O95</f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Mod!O84</f>
        <v>0</v>
      </c>
      <c r="C71" s="77">
        <f>Mod!O96</f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70</v>
      </c>
      <c r="D72" s="164">
        <f>SUM(B72:C72)</f>
        <v>104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70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Mod!O88</f>
        <v>8</v>
      </c>
      <c r="C85" s="77">
        <f>Mod!O94</f>
        <v>70</v>
      </c>
      <c r="D85" s="164">
        <f>SUM(B85:C85)</f>
        <v>78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f>Mod!O89</f>
        <v>0</v>
      </c>
      <c r="C86" s="77">
        <f>Mod!O95</f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Mod!O90</f>
        <v>0</v>
      </c>
      <c r="C87" s="77">
        <f>Mod!O96</f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8</v>
      </c>
      <c r="C88" s="164">
        <f>SUM(C85:C87)</f>
        <v>70</v>
      </c>
      <c r="D88" s="164">
        <f>SUM(B88:C88)</f>
        <v>78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8</v>
      </c>
      <c r="C92" s="164">
        <f xml:space="preserve"> (C88*D85)/D88</f>
        <v>70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f>Mod!O79</f>
        <v>56</v>
      </c>
      <c r="C108" s="39">
        <f>Mod!O85</f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f>Mod!O80</f>
        <v>0</v>
      </c>
      <c r="C109" s="39">
        <f>Mod!O86</f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f>Mod!O79</f>
        <v>56</v>
      </c>
      <c r="C122" s="39">
        <f>Mod!O91</f>
        <v>16</v>
      </c>
      <c r="D122" s="164">
        <f>SUM(B122:C122)</f>
        <v>72</v>
      </c>
      <c r="F122" s="174" t="s">
        <v>203</v>
      </c>
    </row>
    <row r="123" spans="1:10">
      <c r="A123" s="165">
        <v>2</v>
      </c>
      <c r="B123" s="192">
        <f>Mod!O80</f>
        <v>0</v>
      </c>
      <c r="C123" s="39">
        <f>Mod!O92</f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16</v>
      </c>
      <c r="D124" s="164">
        <f t="shared" si="13"/>
        <v>72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16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f>Mod!O85</f>
        <v>68</v>
      </c>
      <c r="C136" s="39">
        <f>Mod!O91</f>
        <v>16</v>
      </c>
      <c r="D136" s="164">
        <f>SUM(B136:C136)</f>
        <v>84</v>
      </c>
      <c r="F136" s="177" t="s">
        <v>204</v>
      </c>
    </row>
    <row r="137" spans="1:10">
      <c r="A137" s="165">
        <v>2</v>
      </c>
      <c r="B137" s="39">
        <f>Mod!O86</f>
        <v>0</v>
      </c>
      <c r="C137" s="39">
        <f>Mod!O92</f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16</v>
      </c>
      <c r="D138" s="164">
        <f t="shared" si="14"/>
        <v>84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16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f>Mod!O79</f>
        <v>56</v>
      </c>
      <c r="C150" s="39">
        <f>Mod!O97</f>
        <v>140</v>
      </c>
      <c r="D150" s="164">
        <f>SUM(B150:C150)</f>
        <v>196</v>
      </c>
      <c r="F150" s="194" t="s">
        <v>205</v>
      </c>
    </row>
    <row r="151" spans="1:10">
      <c r="A151" s="165">
        <v>2</v>
      </c>
      <c r="B151" s="192">
        <f>Mod!O80</f>
        <v>0</v>
      </c>
      <c r="C151" s="39">
        <f>Mod!O98</f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140</v>
      </c>
      <c r="D152" s="164">
        <f t="shared" si="15"/>
        <v>196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140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192">
        <f>Mod!O85</f>
        <v>68</v>
      </c>
      <c r="C164" s="39">
        <f>Mod!O97</f>
        <v>140</v>
      </c>
      <c r="D164" s="164">
        <f>SUM(B164:C164)</f>
        <v>208</v>
      </c>
      <c r="F164" s="186" t="s">
        <v>197</v>
      </c>
    </row>
    <row r="165" spans="1:10">
      <c r="A165" s="165">
        <v>2</v>
      </c>
      <c r="B165" s="192">
        <f>Mod!O86</f>
        <v>0</v>
      </c>
      <c r="C165" s="39">
        <f>Mod!O98</f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140</v>
      </c>
      <c r="D166" s="164">
        <f t="shared" si="16"/>
        <v>208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140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f>Mod!O91</f>
        <v>16</v>
      </c>
      <c r="C182" s="39">
        <f>Mod!KO97</f>
        <v>0</v>
      </c>
      <c r="D182" s="164">
        <f>SUM(B182:C182)</f>
        <v>16</v>
      </c>
      <c r="F182" s="185" t="s">
        <v>198</v>
      </c>
    </row>
    <row r="183" spans="1:10">
      <c r="A183" s="165">
        <v>2</v>
      </c>
      <c r="B183" s="39">
        <f>Mod!O92</f>
        <v>0</v>
      </c>
      <c r="C183" s="39">
        <f>Mod!O98</f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16</v>
      </c>
      <c r="C184" s="41">
        <f>SUM(C182:C183)</f>
        <v>0</v>
      </c>
      <c r="D184" s="164">
        <f t="shared" si="17"/>
        <v>16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v>0</v>
      </c>
    </row>
    <row r="189" spans="1:10">
      <c r="A189" s="165">
        <v>1</v>
      </c>
      <c r="B189" s="164">
        <f xml:space="preserve"> (B184*D182)/D184</f>
        <v>16</v>
      </c>
      <c r="C189" s="164">
        <f xml:space="preserve"> (C184*D182)/D184</f>
        <v>0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1"/>
  <sheetViews>
    <sheetView topLeftCell="A167" workbookViewId="0">
      <selection activeCell="L124" sqref="L124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91"/>
  <sheetViews>
    <sheetView topLeftCell="A172" workbookViewId="0">
      <selection activeCell="L124" sqref="L124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91"/>
  <sheetViews>
    <sheetView topLeftCell="A164" workbookViewId="0">
      <selection activeCell="H19" sqref="H19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191"/>
  <sheetViews>
    <sheetView topLeftCell="A167" workbookViewId="0">
      <selection activeCell="H3" sqref="H3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91"/>
  <sheetViews>
    <sheetView topLeftCell="A167" workbookViewId="0">
      <selection activeCell="E187" sqref="E187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8">
        <v>34</v>
      </c>
      <c r="C3" s="78">
        <v>28</v>
      </c>
      <c r="D3" s="164">
        <f>SUM(B3:C3)</f>
        <v>62</v>
      </c>
      <c r="E3" s="17"/>
      <c r="F3" s="17"/>
      <c r="G3" s="17" t="s">
        <v>182</v>
      </c>
      <c r="H3" s="17">
        <f xml:space="preserve"> SUM(H6:I8)</f>
        <v>0</v>
      </c>
      <c r="I3" s="17"/>
      <c r="J3" s="17" t="s">
        <v>183</v>
      </c>
      <c r="K3" s="166">
        <f xml:space="preserve"> CHIDIST(H3,2)</f>
        <v>1</v>
      </c>
    </row>
    <row r="4" spans="1:11">
      <c r="A4" s="165" t="s">
        <v>188</v>
      </c>
      <c r="B4" s="78">
        <v>0</v>
      </c>
      <c r="C4" s="78">
        <v>0</v>
      </c>
      <c r="D4" s="164">
        <f t="shared" ref="D4:D5" si="0">SUM(B4:C4)</f>
        <v>0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8">
        <v>0</v>
      </c>
      <c r="C5" s="78"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</v>
      </c>
      <c r="I6" s="167">
        <f t="shared" ref="I6" si="1" xml:space="preserve"> ((C3-C10)^2/C10)</f>
        <v>0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v>0</v>
      </c>
      <c r="I7" s="167">
        <v>0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34</v>
      </c>
      <c r="C10" s="164">
        <f xml:space="preserve"> (C6*D3)/D6</f>
        <v>28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</v>
      </c>
      <c r="C11" s="164">
        <f xml:space="preserve"> (C6*D4)/D6</f>
        <v>0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v>9</v>
      </c>
      <c r="C19" s="78"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v>0</v>
      </c>
      <c r="C20" s="78"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v>0</v>
      </c>
      <c r="C21" s="78"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v>9</v>
      </c>
      <c r="C35" s="78"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v>0</v>
      </c>
      <c r="C36" s="78">
        <v>0</v>
      </c>
      <c r="D36" s="164">
        <f t="shared" ref="D36:D37" si="4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8"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5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8">
        <v>28</v>
      </c>
      <c r="C52" s="77">
        <v>71</v>
      </c>
      <c r="D52" s="164">
        <f>SUM(B52:C52)</f>
        <v>99</v>
      </c>
      <c r="E52" s="17"/>
      <c r="F52" s="17"/>
      <c r="G52" s="17" t="s">
        <v>182</v>
      </c>
      <c r="H52" s="17">
        <f xml:space="preserve"> SUM(H55:I57)</f>
        <v>0</v>
      </c>
      <c r="I52" s="17"/>
      <c r="J52" s="17" t="s">
        <v>183</v>
      </c>
      <c r="K52" s="166">
        <f xml:space="preserve"> CHIDIST(H52,2)</f>
        <v>1</v>
      </c>
    </row>
    <row r="53" spans="1:11">
      <c r="A53" s="165" t="s">
        <v>188</v>
      </c>
      <c r="B53" s="78">
        <v>0</v>
      </c>
      <c r="C53" s="77">
        <v>0</v>
      </c>
      <c r="D53" s="164">
        <f t="shared" ref="D53:D54" si="6">SUM(B53:C53)</f>
        <v>0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8">
        <v>0</v>
      </c>
      <c r="C54" s="77">
        <v>0</v>
      </c>
      <c r="D54" s="164">
        <f t="shared" si="6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</v>
      </c>
      <c r="I55" s="167">
        <f t="shared" ref="I55" si="7" xml:space="preserve"> ((C52-C59)^2/C59)</f>
        <v>0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v>0</v>
      </c>
      <c r="I56" s="167">
        <v>0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28</v>
      </c>
      <c r="C59" s="164">
        <f xml:space="preserve"> (C55*D52)/D55</f>
        <v>71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</v>
      </c>
      <c r="C60" s="164">
        <f xml:space="preserve"> (C55*D53)/D55</f>
        <v>0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8">
        <v>34</v>
      </c>
      <c r="C69" s="77">
        <v>71</v>
      </c>
      <c r="D69" s="164">
        <f>SUM(B69:C69)</f>
        <v>105</v>
      </c>
      <c r="E69" s="17"/>
      <c r="F69" s="17"/>
      <c r="G69" s="17" t="s">
        <v>182</v>
      </c>
      <c r="H69" s="17">
        <f xml:space="preserve"> SUM(H72:I74)</f>
        <v>0</v>
      </c>
      <c r="I69" s="17"/>
      <c r="J69" s="17" t="s">
        <v>183</v>
      </c>
      <c r="K69" s="166">
        <f xml:space="preserve"> CHIDIST(H69,2)</f>
        <v>1</v>
      </c>
    </row>
    <row r="70" spans="1:11">
      <c r="A70" s="165" t="s">
        <v>188</v>
      </c>
      <c r="B70" s="78">
        <v>0</v>
      </c>
      <c r="C70" s="77">
        <v>0</v>
      </c>
      <c r="D70" s="164">
        <f t="shared" ref="D70:D71" si="8">SUM(B70:C70)</f>
        <v>0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8">
        <v>0</v>
      </c>
      <c r="C71" s="77">
        <v>0</v>
      </c>
      <c r="D71" s="164">
        <f t="shared" si="8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</v>
      </c>
      <c r="I72" s="167">
        <f t="shared" ref="I72" si="9" xml:space="preserve"> ((C69-C76)^2/C76)</f>
        <v>0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v>0</v>
      </c>
      <c r="I73" s="167">
        <v>0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34</v>
      </c>
      <c r="C76" s="164">
        <f xml:space="preserve"> (C72*D69)/D72</f>
        <v>71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</v>
      </c>
      <c r="C77" s="164">
        <f xml:space="preserve"> (C72*D70)/D72</f>
        <v>0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v>9</v>
      </c>
      <c r="C85" s="77">
        <v>71</v>
      </c>
      <c r="D85" s="164">
        <f>SUM(B85:C85)</f>
        <v>80</v>
      </c>
      <c r="E85" s="17"/>
      <c r="F85" s="17"/>
      <c r="G85" s="17" t="s">
        <v>182</v>
      </c>
      <c r="H85" s="17">
        <f xml:space="preserve"> H88+H89+H90+I90+I89+I88</f>
        <v>0</v>
      </c>
      <c r="I85" s="17"/>
      <c r="J85" s="17" t="s">
        <v>183</v>
      </c>
      <c r="K85" s="166">
        <f xml:space="preserve"> CHIDIST(H85,2)</f>
        <v>1</v>
      </c>
    </row>
    <row r="86" spans="1:11">
      <c r="A86" s="165" t="s">
        <v>188</v>
      </c>
      <c r="B86" s="78">
        <v>0</v>
      </c>
      <c r="C86" s="77">
        <v>0</v>
      </c>
      <c r="D86" s="164">
        <f t="shared" ref="D86:D87" si="10">SUM(B86:C86)</f>
        <v>0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v>0</v>
      </c>
      <c r="C87" s="77">
        <v>0</v>
      </c>
      <c r="D87" s="164">
        <f t="shared" si="10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</v>
      </c>
      <c r="I88" s="167">
        <f t="shared" ref="I88" si="11" xml:space="preserve"> ((C85-C92)^2/C92)</f>
        <v>0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v>0</v>
      </c>
      <c r="I89" s="167">
        <v>0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9</v>
      </c>
      <c r="C92" s="164">
        <f xml:space="preserve"> (C88*D85)/D88</f>
        <v>71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</v>
      </c>
      <c r="C93" s="164">
        <f xml:space="preserve"> (C88*D86)/D88</f>
        <v>0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v>56</v>
      </c>
      <c r="C108" s="39">
        <v>68</v>
      </c>
      <c r="D108" s="164">
        <f>SUM(B108:C108)</f>
        <v>124</v>
      </c>
      <c r="F108" s="171" t="s">
        <v>202</v>
      </c>
    </row>
    <row r="109" spans="1:10">
      <c r="A109" s="165">
        <v>2</v>
      </c>
      <c r="B109" s="192">
        <v>0</v>
      </c>
      <c r="C109" s="39">
        <v>0</v>
      </c>
      <c r="D109" s="164">
        <f t="shared" ref="D109:D110" si="12">SUM(B109:C109)</f>
        <v>0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2"/>
        <v>124</v>
      </c>
    </row>
    <row r="111" spans="1:10">
      <c r="F111" s="154" t="s">
        <v>182</v>
      </c>
      <c r="G111">
        <f xml:space="preserve"> SUM(H114:I115)</f>
        <v>0</v>
      </c>
      <c r="I111" t="s">
        <v>183</v>
      </c>
      <c r="J111" s="166">
        <f xml:space="preserve"> CHIDIST(G111,1)</f>
        <v>1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</v>
      </c>
      <c r="I114" s="165">
        <f>((C108-C115)^2/C115)</f>
        <v>0</v>
      </c>
    </row>
    <row r="115" spans="1:10">
      <c r="A115" s="165">
        <v>1</v>
      </c>
      <c r="B115" s="164">
        <f xml:space="preserve"> (B110*D108)/D110</f>
        <v>56</v>
      </c>
      <c r="C115" s="164">
        <f xml:space="preserve"> (C110*D108)/D110</f>
        <v>68</v>
      </c>
      <c r="G115" s="165">
        <v>2</v>
      </c>
      <c r="H115" s="165">
        <v>0</v>
      </c>
      <c r="I115" s="165">
        <v>0</v>
      </c>
    </row>
    <row r="116" spans="1:10">
      <c r="A116" s="165">
        <v>2</v>
      </c>
      <c r="B116" s="164">
        <f xml:space="preserve"> (B110*D109)/D110</f>
        <v>0</v>
      </c>
      <c r="C116" s="164">
        <f xml:space="preserve"> (C110*D109)/D110</f>
        <v>0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v>56</v>
      </c>
      <c r="C122" s="39"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v>0</v>
      </c>
      <c r="C123" s="39">
        <v>0</v>
      </c>
      <c r="D123" s="164">
        <f t="shared" ref="D123:D124" si="13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3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v>68</v>
      </c>
      <c r="C136" s="39"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v>0</v>
      </c>
      <c r="C137" s="39">
        <v>0</v>
      </c>
      <c r="D137" s="164">
        <f t="shared" ref="D137:D138" si="14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4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v>56</v>
      </c>
      <c r="C150" s="39">
        <v>142</v>
      </c>
      <c r="D150" s="164">
        <f>SUM(B150:C150)</f>
        <v>198</v>
      </c>
      <c r="F150" s="194" t="s">
        <v>205</v>
      </c>
    </row>
    <row r="151" spans="1:10">
      <c r="A151" s="165">
        <v>2</v>
      </c>
      <c r="B151" s="192">
        <v>0</v>
      </c>
      <c r="C151" s="39">
        <v>0</v>
      </c>
      <c r="D151" s="164">
        <f t="shared" ref="D151:D152" si="15">SUM(B151:C151)</f>
        <v>0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5"/>
        <v>198</v>
      </c>
    </row>
    <row r="153" spans="1:10">
      <c r="F153" s="154" t="s">
        <v>182</v>
      </c>
      <c r="G153">
        <f xml:space="preserve"> SUM(H156:I157)</f>
        <v>0</v>
      </c>
      <c r="I153" t="s">
        <v>183</v>
      </c>
      <c r="J153" s="166">
        <f xml:space="preserve"> CHIDIST(G153,1)</f>
        <v>1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</v>
      </c>
      <c r="I156" s="165">
        <f>((C150-C157)^2/C157)</f>
        <v>0</v>
      </c>
    </row>
    <row r="157" spans="1:10">
      <c r="A157" s="165">
        <v>1</v>
      </c>
      <c r="B157" s="164">
        <f xml:space="preserve"> (B152*D150)/D152</f>
        <v>56</v>
      </c>
      <c r="C157" s="164">
        <f xml:space="preserve"> (C152*D150)/D152</f>
        <v>142</v>
      </c>
      <c r="G157" s="165">
        <v>2</v>
      </c>
      <c r="H157" s="165">
        <v>0</v>
      </c>
      <c r="I157" s="165">
        <v>0</v>
      </c>
    </row>
    <row r="158" spans="1:10">
      <c r="A158" s="165">
        <v>2</v>
      </c>
      <c r="B158" s="164">
        <f xml:space="preserve"> (B152*D151)/D152</f>
        <v>0</v>
      </c>
      <c r="C158" s="164">
        <f xml:space="preserve"> (C152*D151)/D152</f>
        <v>0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39">
        <v>68</v>
      </c>
      <c r="C164" s="39">
        <v>142</v>
      </c>
      <c r="D164" s="164">
        <f>SUM(B164:C164)</f>
        <v>210</v>
      </c>
      <c r="F164" s="186" t="s">
        <v>197</v>
      </c>
    </row>
    <row r="165" spans="1:10">
      <c r="A165" s="165">
        <v>2</v>
      </c>
      <c r="B165" s="39">
        <v>0</v>
      </c>
      <c r="C165" s="39">
        <v>0</v>
      </c>
      <c r="D165" s="164">
        <f t="shared" ref="D165:D166" si="16">SUM(B165:C165)</f>
        <v>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16"/>
        <v>210</v>
      </c>
    </row>
    <row r="167" spans="1:10">
      <c r="F167" s="154" t="s">
        <v>182</v>
      </c>
      <c r="G167">
        <f xml:space="preserve"> SUM(H170:I171)</f>
        <v>0</v>
      </c>
      <c r="I167" t="s">
        <v>183</v>
      </c>
      <c r="J167" s="166">
        <f xml:space="preserve"> CHIDIST(G167,1)</f>
        <v>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</v>
      </c>
      <c r="I170" s="165">
        <f>((C164-C171)^2/C171)</f>
        <v>0</v>
      </c>
    </row>
    <row r="171" spans="1:10">
      <c r="A171" s="165">
        <v>1</v>
      </c>
      <c r="B171" s="164">
        <f xml:space="preserve"> (B166*D164)/D166</f>
        <v>68</v>
      </c>
      <c r="C171" s="164">
        <f xml:space="preserve"> (C166*D164)/D166</f>
        <v>142</v>
      </c>
      <c r="G171" s="165">
        <v>2</v>
      </c>
      <c r="H171" s="165">
        <v>0</v>
      </c>
      <c r="I171" s="165">
        <v>0</v>
      </c>
    </row>
    <row r="172" spans="1:10">
      <c r="A172" s="165">
        <v>2</v>
      </c>
      <c r="B172" s="164">
        <f xml:space="preserve"> (B166*D165)/D166</f>
        <v>0</v>
      </c>
      <c r="C172" s="164">
        <f xml:space="preserve"> (C166*D165)/D166</f>
        <v>0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v>18</v>
      </c>
      <c r="C182" s="39">
        <v>142</v>
      </c>
      <c r="D182" s="164">
        <f>SUM(B182:C182)</f>
        <v>160</v>
      </c>
      <c r="F182" s="185" t="s">
        <v>198</v>
      </c>
    </row>
    <row r="183" spans="1:10">
      <c r="A183" s="165">
        <v>2</v>
      </c>
      <c r="B183" s="39">
        <v>0</v>
      </c>
      <c r="C183" s="39">
        <v>0</v>
      </c>
      <c r="D183" s="164">
        <f t="shared" ref="D183:D184" si="17">SUM(B183:C183)</f>
        <v>0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17"/>
        <v>160</v>
      </c>
    </row>
    <row r="185" spans="1:10">
      <c r="F185" s="154" t="s">
        <v>182</v>
      </c>
      <c r="G185">
        <f xml:space="preserve"> SUM(H188:I189)</f>
        <v>0</v>
      </c>
      <c r="I185" t="s">
        <v>183</v>
      </c>
      <c r="J185" s="166">
        <f xml:space="preserve"> CHIDIST(G185,1)</f>
        <v>1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0</v>
      </c>
      <c r="I188" s="165">
        <f>((C182-C189)^2/C189)</f>
        <v>0</v>
      </c>
    </row>
    <row r="189" spans="1:10">
      <c r="A189" s="165">
        <v>1</v>
      </c>
      <c r="B189" s="164">
        <f xml:space="preserve"> (B184*D182)/D184</f>
        <v>18</v>
      </c>
      <c r="C189" s="164">
        <f xml:space="preserve"> (C184*D182)/D184</f>
        <v>142</v>
      </c>
      <c r="G189" s="165">
        <v>2</v>
      </c>
      <c r="H189" s="165">
        <v>0</v>
      </c>
      <c r="I189" s="165">
        <v>0</v>
      </c>
    </row>
    <row r="190" spans="1:10">
      <c r="A190" s="165">
        <v>2</v>
      </c>
      <c r="B190" s="164">
        <f xml:space="preserve"> (B184*D183)/D184</f>
        <v>0</v>
      </c>
      <c r="C190" s="164">
        <f xml:space="preserve"> (C184*D183)/D184</f>
        <v>0</v>
      </c>
    </row>
    <row r="191" spans="1:10">
      <c r="A191" s="165"/>
      <c r="B191" s="164"/>
      <c r="C191" s="16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1"/>
  <sheetViews>
    <sheetView topLeftCell="A167" workbookViewId="0">
      <selection activeCell="H16" sqref="H16"/>
    </sheetView>
  </sheetViews>
  <sheetFormatPr baseColWidth="10" defaultRowHeight="14.5"/>
  <cols>
    <col min="3" max="3" width="11.81640625" bestFit="1" customWidth="1"/>
  </cols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Mod!V82</f>
        <v>34</v>
      </c>
      <c r="C3" s="71">
        <f>Mod!V76</f>
        <v>27</v>
      </c>
      <c r="D3" s="164">
        <f>SUM(B3:C3)</f>
        <v>61</v>
      </c>
      <c r="E3" s="17"/>
      <c r="F3" s="17"/>
      <c r="G3" s="17" t="s">
        <v>182</v>
      </c>
      <c r="H3" s="17">
        <f xml:space="preserve"> SUM(H6:I8)</f>
        <v>1.2341920374707258</v>
      </c>
      <c r="I3" s="17"/>
      <c r="J3" s="17" t="s">
        <v>183</v>
      </c>
      <c r="K3" s="166">
        <f xml:space="preserve"> CHIDIST(H3,2)</f>
        <v>0.53950888863168389</v>
      </c>
    </row>
    <row r="4" spans="1:11">
      <c r="A4" s="165" t="s">
        <v>188</v>
      </c>
      <c r="B4" s="71">
        <f>Mod!V83</f>
        <v>0</v>
      </c>
      <c r="C4" s="71">
        <f>Mod!V77</f>
        <v>1</v>
      </c>
      <c r="D4" s="164">
        <f t="shared" ref="D4:D5" si="0">SUM(B4:C4)</f>
        <v>1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Mod!V84</f>
        <v>0</v>
      </c>
      <c r="C5" s="71">
        <f>Mod!V78</f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8.9899524061342745E-3</v>
      </c>
      <c r="I6" s="167">
        <f t="shared" ref="H6:I7" si="1" xml:space="preserve"> ((C3-C10)^2/C10)</f>
        <v>1.0916370778877334E-2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0.54838709677419351</v>
      </c>
      <c r="I7" s="167">
        <f t="shared" si="1"/>
        <v>0.66589861751152069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33.451612903225808</v>
      </c>
      <c r="C10" s="164">
        <f xml:space="preserve"> (C6*D3)/D6</f>
        <v>27.548387096774192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0.54838709677419351</v>
      </c>
      <c r="C11" s="164">
        <f xml:space="preserve"> (C6*D4)/D6</f>
        <v>0.45161290322580644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Mod!V88</f>
        <v>9</v>
      </c>
      <c r="C19" s="71">
        <f>Mod!V76</f>
        <v>27</v>
      </c>
      <c r="D19" s="164">
        <f>SUM(B19:C19)</f>
        <v>36</v>
      </c>
      <c r="E19" s="17"/>
      <c r="F19" s="17"/>
      <c r="G19" s="17" t="s">
        <v>182</v>
      </c>
      <c r="H19" s="17">
        <f xml:space="preserve"> SUM(H22:I24)</f>
        <v>0.33035714285714285</v>
      </c>
      <c r="I19" s="17"/>
      <c r="J19" s="17" t="s">
        <v>183</v>
      </c>
      <c r="K19" s="166">
        <f xml:space="preserve"> CHIDIST(H19,2)</f>
        <v>0.84774230801580885</v>
      </c>
    </row>
    <row r="20" spans="1:11">
      <c r="A20" s="165" t="s">
        <v>188</v>
      </c>
      <c r="B20" s="78">
        <f>Mod!V89</f>
        <v>0</v>
      </c>
      <c r="C20" s="71">
        <f>Mod!V77</f>
        <v>1</v>
      </c>
      <c r="D20" s="164">
        <f t="shared" ref="D20:D21" si="2">SUM(B20:C20)</f>
        <v>1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Mod!V90</f>
        <v>0</v>
      </c>
      <c r="C21" s="71">
        <f>Mod!V78</f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6.7567567567567918E-3</v>
      </c>
      <c r="I22" s="167">
        <f t="shared" ref="I22" si="3" xml:space="preserve"> ((C19-C26)^2/C26)</f>
        <v>2.171814671814651E-3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4" xml:space="preserve"> ((B20-B27)^2/B27)</f>
        <v>0.24324324324324326</v>
      </c>
      <c r="I23" s="167">
        <f xml:space="preserve"> ((C20-C27)^2/C27)</f>
        <v>7.8185328185328154E-2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8.7567567567567561</v>
      </c>
      <c r="C26" s="164">
        <f xml:space="preserve"> (C22*D19)/D22</f>
        <v>27.243243243243242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0.24324324324324326</v>
      </c>
      <c r="C27" s="164">
        <f xml:space="preserve"> (C22*D20)/D22</f>
        <v>0.7567567567567568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Mod!V88</f>
        <v>9</v>
      </c>
      <c r="C35" s="71">
        <f>Mod!V82</f>
        <v>34</v>
      </c>
      <c r="D35" s="164">
        <f>SUM(B35:C35)</f>
        <v>43</v>
      </c>
      <c r="E35" s="17"/>
      <c r="F35" s="17"/>
      <c r="G35" s="17" t="s">
        <v>182</v>
      </c>
      <c r="H35" s="17">
        <f xml:space="preserve"> SUM(H38:I40)</f>
        <v>0</v>
      </c>
      <c r="I35" s="17"/>
      <c r="J35" s="17" t="s">
        <v>183</v>
      </c>
      <c r="K35" s="166">
        <f xml:space="preserve"> CHIDIST(H35,2)</f>
        <v>1</v>
      </c>
    </row>
    <row r="36" spans="1:11">
      <c r="A36" s="165" t="s">
        <v>188</v>
      </c>
      <c r="B36" s="78">
        <f>Mod!V89</f>
        <v>0</v>
      </c>
      <c r="C36" s="71">
        <f>Mod!V83</f>
        <v>0</v>
      </c>
      <c r="D36" s="164">
        <f t="shared" ref="D36:D37" si="5">SUM(B36:C36)</f>
        <v>0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Mod!V90</f>
        <v>0</v>
      </c>
      <c r="C37" s="71">
        <f>Mod!V84</f>
        <v>0</v>
      </c>
      <c r="D37" s="164">
        <f t="shared" si="5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</v>
      </c>
      <c r="I38" s="167">
        <f t="shared" ref="I38" si="6" xml:space="preserve"> ((C35-C42)^2/C42)</f>
        <v>0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v>0</v>
      </c>
      <c r="I39" s="167">
        <v>0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9</v>
      </c>
      <c r="C42" s="164">
        <f xml:space="preserve"> (C38*D35)/D38</f>
        <v>34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</v>
      </c>
      <c r="C43" s="164">
        <f xml:space="preserve"> (C38*D36)/D38</f>
        <v>0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Mod!V76</f>
        <v>27</v>
      </c>
      <c r="C52" s="77">
        <f>Mod!V94</f>
        <v>70</v>
      </c>
      <c r="D52" s="164">
        <f>SUM(B52:C52)</f>
        <v>97</v>
      </c>
      <c r="E52" s="17"/>
      <c r="F52" s="17"/>
      <c r="G52" s="17" t="s">
        <v>182</v>
      </c>
      <c r="H52" s="17">
        <f xml:space="preserve"> SUM(H55:I57)</f>
        <v>0.47462870003526314</v>
      </c>
      <c r="I52" s="17"/>
      <c r="J52" s="17" t="s">
        <v>183</v>
      </c>
      <c r="K52" s="166">
        <f xml:space="preserve"> CHIDIST(H52,2)</f>
        <v>0.78874330757068123</v>
      </c>
    </row>
    <row r="53" spans="1:11">
      <c r="A53" s="165" t="s">
        <v>188</v>
      </c>
      <c r="B53" s="77">
        <f>Mod!V77</f>
        <v>1</v>
      </c>
      <c r="C53" s="77">
        <f>Mod!V95</f>
        <v>1</v>
      </c>
      <c r="D53" s="164">
        <f t="shared" ref="D53:D54" si="7">SUM(B53:C53)</f>
        <v>2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Mod!V78</f>
        <v>0</v>
      </c>
      <c r="C54" s="77">
        <f>Mod!V96</f>
        <v>0</v>
      </c>
      <c r="D54" s="164">
        <f t="shared" si="7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6.8765713095610536E-3</v>
      </c>
      <c r="I55" s="167">
        <f t="shared" ref="I55:I56" si="8" xml:space="preserve"> ((C52-C59)^2/C59)</f>
        <v>2.7118872770099485E-3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" si="9" xml:space="preserve"> ((B53-B60)^2/B60)</f>
        <v>0.3335137085137086</v>
      </c>
      <c r="I56" s="167">
        <f t="shared" si="8"/>
        <v>0.13152653293498359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27.434343434343436</v>
      </c>
      <c r="C59" s="164">
        <f xml:space="preserve"> (C55*D52)/D55</f>
        <v>69.565656565656568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0.56565656565656564</v>
      </c>
      <c r="C60" s="164">
        <f xml:space="preserve"> (C55*D53)/D55</f>
        <v>1.4343434343434343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Mod!V82</f>
        <v>34</v>
      </c>
      <c r="C69" s="77">
        <f>Mod!V94</f>
        <v>70</v>
      </c>
      <c r="D69" s="164">
        <f>SUM(B69:C69)</f>
        <v>104</v>
      </c>
      <c r="E69" s="17"/>
      <c r="F69" s="17"/>
      <c r="G69" s="17" t="s">
        <v>182</v>
      </c>
      <c r="H69" s="17">
        <f xml:space="preserve"> SUM(H72:I74)</f>
        <v>0.48347778981581802</v>
      </c>
      <c r="I69" s="17"/>
      <c r="J69" s="17" t="s">
        <v>183</v>
      </c>
      <c r="K69" s="166">
        <f xml:space="preserve"> CHIDIST(H69,2)</f>
        <v>0.7852611864806387</v>
      </c>
    </row>
    <row r="70" spans="1:11">
      <c r="A70" s="165" t="s">
        <v>188</v>
      </c>
      <c r="B70" s="77">
        <f>Mod!V83</f>
        <v>0</v>
      </c>
      <c r="C70" s="77">
        <f>Mod!V95</f>
        <v>1</v>
      </c>
      <c r="D70" s="164">
        <f t="shared" ref="D70:D71" si="10">SUM(B70:C70)</f>
        <v>1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Mod!V84</f>
        <v>0</v>
      </c>
      <c r="C71" s="77">
        <f>Mod!V96</f>
        <v>0</v>
      </c>
      <c r="D71" s="164">
        <f t="shared" si="10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3.1135531135530916E-3</v>
      </c>
      <c r="I72" s="167">
        <f t="shared" ref="I72:I73" si="11" xml:space="preserve"> ((C69-C76)^2/C76)</f>
        <v>1.4909972656452076E-3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" si="12" xml:space="preserve"> ((B70-B77)^2/B77)</f>
        <v>0.32380952380952382</v>
      </c>
      <c r="I73" s="167">
        <f t="shared" si="11"/>
        <v>0.15506371562709587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33.676190476190477</v>
      </c>
      <c r="C76" s="164">
        <f xml:space="preserve"> (C72*D69)/D72</f>
        <v>70.32380952380953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0.32380952380952382</v>
      </c>
      <c r="C77" s="164">
        <f xml:space="preserve"> (C72*D70)/D72</f>
        <v>0.67619047619047623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Mod!V88</f>
        <v>9</v>
      </c>
      <c r="C85" s="77">
        <f>Mod!V94</f>
        <v>70</v>
      </c>
      <c r="D85" s="164">
        <f>SUM(B85:C85)</f>
        <v>79</v>
      </c>
      <c r="E85" s="17"/>
      <c r="F85" s="17"/>
      <c r="G85" s="17" t="s">
        <v>182</v>
      </c>
      <c r="H85" s="17">
        <f xml:space="preserve"> H88+H89+H90+I90+I89+I88</f>
        <v>0.12836512747370299</v>
      </c>
      <c r="I85" s="17"/>
      <c r="J85" s="17" t="s">
        <v>183</v>
      </c>
      <c r="K85" s="166">
        <f xml:space="preserve"> CHIDIST(H85,2)</f>
        <v>0.93783376946350583</v>
      </c>
    </row>
    <row r="86" spans="1:11">
      <c r="A86" s="165" t="s">
        <v>188</v>
      </c>
      <c r="B86" s="78">
        <f>Mod!V89</f>
        <v>0</v>
      </c>
      <c r="C86" s="77">
        <f>Mod!V95</f>
        <v>1</v>
      </c>
      <c r="D86" s="164">
        <f t="shared" ref="D86:D87" si="13">SUM(B86:C86)</f>
        <v>1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Mod!V90</f>
        <v>0</v>
      </c>
      <c r="C87" s="77">
        <f>Mod!V96</f>
        <v>0</v>
      </c>
      <c r="D87" s="164">
        <f t="shared" si="13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1.4240506329114106E-3</v>
      </c>
      <c r="I88" s="167">
        <f t="shared" ref="I88:I89" si="14" xml:space="preserve"> ((C85-C92)^2/C92)</f>
        <v>1.8051346050988569E-4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" si="15" xml:space="preserve"> ((B86-B93)^2/B93)</f>
        <v>0.1125</v>
      </c>
      <c r="I89" s="167">
        <f t="shared" si="14"/>
        <v>1.4260563380281702E-2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8.8874999999999993</v>
      </c>
      <c r="C92" s="164">
        <f xml:space="preserve"> (C88*D85)/D88</f>
        <v>70.112499999999997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0.1125</v>
      </c>
      <c r="C93" s="164">
        <f xml:space="preserve"> (C88*D86)/D88</f>
        <v>0.88749999999999996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f>Mod!V79</f>
        <v>55</v>
      </c>
      <c r="C108" s="39">
        <f>Mod!V85</f>
        <v>68</v>
      </c>
      <c r="D108" s="164">
        <f>SUM(B108:C108)</f>
        <v>123</v>
      </c>
      <c r="F108" s="171" t="s">
        <v>202</v>
      </c>
    </row>
    <row r="109" spans="1:10">
      <c r="A109" s="165">
        <v>2</v>
      </c>
      <c r="B109" s="192">
        <f>Mod!V80</f>
        <v>1</v>
      </c>
      <c r="C109" s="39">
        <f>Mod!V86</f>
        <v>0</v>
      </c>
      <c r="D109" s="164">
        <f t="shared" ref="D109:D110" si="16">SUM(B109:C109)</f>
        <v>1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6"/>
        <v>124</v>
      </c>
    </row>
    <row r="111" spans="1:10">
      <c r="F111" s="154" t="s">
        <v>182</v>
      </c>
      <c r="G111">
        <f xml:space="preserve"> SUM(H114:I115)</f>
        <v>1.2241579558652727</v>
      </c>
      <c r="I111" t="s">
        <v>183</v>
      </c>
      <c r="J111" s="166">
        <f xml:space="preserve"> CHIDIST(G111,1)</f>
        <v>0.26854619233650318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5.4138098984676209E-3</v>
      </c>
      <c r="I114" s="165">
        <f>((C108-C115)^2/C115)</f>
        <v>4.4584316810909819E-3</v>
      </c>
    </row>
    <row r="115" spans="1:10">
      <c r="A115" s="165">
        <v>1</v>
      </c>
      <c r="B115" s="164">
        <f xml:space="preserve"> (B110*D108)/D110</f>
        <v>55.548387096774192</v>
      </c>
      <c r="C115" s="164">
        <f xml:space="preserve"> (C110*D108)/D110</f>
        <v>67.451612903225808</v>
      </c>
      <c r="G115" s="165">
        <v>2</v>
      </c>
      <c r="H115" s="165">
        <f xml:space="preserve"> ((B109-B116)^2/B116)</f>
        <v>0.66589861751152069</v>
      </c>
      <c r="I115" s="165">
        <f xml:space="preserve"> ((C109-C116)^2/C116)</f>
        <v>0.54838709677419351</v>
      </c>
    </row>
    <row r="116" spans="1:10">
      <c r="A116" s="165">
        <v>2</v>
      </c>
      <c r="B116" s="164">
        <f xml:space="preserve"> (B110*D109)/D110</f>
        <v>0.45161290322580644</v>
      </c>
      <c r="C116" s="164">
        <f xml:space="preserve"> (C110*D109)/D110</f>
        <v>0.54838709677419351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f>Mod!V79</f>
        <v>55</v>
      </c>
      <c r="C122" s="39">
        <f>Mod!V91</f>
        <v>18</v>
      </c>
      <c r="D122" s="164">
        <f>SUM(B122:C122)</f>
        <v>73</v>
      </c>
      <c r="F122" s="174" t="s">
        <v>203</v>
      </c>
    </row>
    <row r="123" spans="1:10">
      <c r="A123" s="165">
        <v>2</v>
      </c>
      <c r="B123" s="192">
        <f>Mod!V80</f>
        <v>1</v>
      </c>
      <c r="C123" s="39">
        <f>Mod!V92</f>
        <v>0</v>
      </c>
      <c r="D123" s="164">
        <f t="shared" ref="D123:D124" si="17">SUM(B123:C123)</f>
        <v>1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7"/>
        <v>74</v>
      </c>
    </row>
    <row r="125" spans="1:10">
      <c r="F125" s="154" t="s">
        <v>182</v>
      </c>
      <c r="G125">
        <f xml:space="preserve"> SUM(H128:I129)</f>
        <v>0.32583170254403127</v>
      </c>
      <c r="I125" t="s">
        <v>183</v>
      </c>
      <c r="J125" s="166">
        <f xml:space="preserve"> CHIDIST(G125,1)</f>
        <v>0.56812390287023207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1.071031892949691E-3</v>
      </c>
      <c r="I128" s="165">
        <f>((C122-C129)^2/C129)</f>
        <v>3.3320992225101495E-3</v>
      </c>
    </row>
    <row r="129" spans="1:10">
      <c r="A129" s="165">
        <v>1</v>
      </c>
      <c r="B129" s="164">
        <f xml:space="preserve"> (B124*D122)/D124</f>
        <v>55.243243243243242</v>
      </c>
      <c r="C129" s="164">
        <f xml:space="preserve"> (C124*D122)/D124</f>
        <v>17.756756756756758</v>
      </c>
      <c r="G129" s="165">
        <v>2</v>
      </c>
      <c r="H129" s="165">
        <f xml:space="preserve"> ((B123-B130)^2/B130)</f>
        <v>7.8185328185328154E-2</v>
      </c>
      <c r="I129" s="165">
        <f xml:space="preserve"> ((C123-C130)^2/C130)</f>
        <v>0.24324324324324326</v>
      </c>
    </row>
    <row r="130" spans="1:10">
      <c r="A130" s="165">
        <v>2</v>
      </c>
      <c r="B130" s="164">
        <f xml:space="preserve"> (B124*D123)/D124</f>
        <v>0.7567567567567568</v>
      </c>
      <c r="C130" s="164">
        <f xml:space="preserve"> (C124*D123)/D124</f>
        <v>0.24324324324324326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f>Mod!V85</f>
        <v>68</v>
      </c>
      <c r="C136" s="39">
        <f>Mod!V91</f>
        <v>18</v>
      </c>
      <c r="D136" s="164">
        <f>SUM(B136:C136)</f>
        <v>86</v>
      </c>
      <c r="F136" s="177" t="s">
        <v>204</v>
      </c>
    </row>
    <row r="137" spans="1:10">
      <c r="A137" s="165">
        <v>2</v>
      </c>
      <c r="B137" s="39">
        <f>Mod!V86</f>
        <v>0</v>
      </c>
      <c r="C137" s="39">
        <f>Mod!V92</f>
        <v>0</v>
      </c>
      <c r="D137" s="164">
        <f t="shared" ref="D137:D138" si="18">SUM(B137:C137)</f>
        <v>0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8"/>
        <v>86</v>
      </c>
    </row>
    <row r="139" spans="1:10">
      <c r="F139" s="154" t="s">
        <v>182</v>
      </c>
      <c r="G139">
        <f xml:space="preserve"> SUM(H142:I143)</f>
        <v>0</v>
      </c>
      <c r="I139" t="s">
        <v>183</v>
      </c>
      <c r="J139" s="166">
        <f xml:space="preserve"> CHIDIST(G139,1)</f>
        <v>1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0</v>
      </c>
      <c r="I142" s="165">
        <f>((C136-C143)^2/C143)</f>
        <v>0</v>
      </c>
    </row>
    <row r="143" spans="1:10">
      <c r="A143" s="165">
        <v>1</v>
      </c>
      <c r="B143" s="164">
        <f xml:space="preserve"> (B138*D136)/D138</f>
        <v>68</v>
      </c>
      <c r="C143" s="164">
        <f xml:space="preserve"> (C138*D136)/D138</f>
        <v>18</v>
      </c>
      <c r="G143" s="165">
        <v>2</v>
      </c>
      <c r="H143" s="165">
        <v>0</v>
      </c>
      <c r="I143" s="165">
        <v>0</v>
      </c>
    </row>
    <row r="144" spans="1:10">
      <c r="A144" s="165">
        <v>2</v>
      </c>
      <c r="B144" s="164">
        <f xml:space="preserve"> (B138*D137)/D138</f>
        <v>0</v>
      </c>
      <c r="C144" s="164">
        <f xml:space="preserve"> (C138*D137)/D138</f>
        <v>0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f>Mod!V79</f>
        <v>55</v>
      </c>
      <c r="C150" s="39">
        <f>Mod!V97</f>
        <v>141</v>
      </c>
      <c r="D150" s="164">
        <f>SUM(B150:C150)</f>
        <v>196</v>
      </c>
      <c r="F150" s="194" t="s">
        <v>205</v>
      </c>
    </row>
    <row r="151" spans="1:10">
      <c r="A151" s="165">
        <v>2</v>
      </c>
      <c r="B151" s="192">
        <f>Mod!V80</f>
        <v>1</v>
      </c>
      <c r="C151" s="39">
        <f>Mod!V98</f>
        <v>1</v>
      </c>
      <c r="D151" s="164">
        <f t="shared" ref="D151:D152" si="19">SUM(B151:C151)</f>
        <v>2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9"/>
        <v>198</v>
      </c>
    </row>
    <row r="153" spans="1:10">
      <c r="F153" s="154" t="s">
        <v>182</v>
      </c>
      <c r="G153">
        <f xml:space="preserve"> SUM(H156:I157)</f>
        <v>0.46978555003490341</v>
      </c>
      <c r="I153" t="s">
        <v>183</v>
      </c>
      <c r="J153" s="166">
        <f xml:space="preserve"> CHIDIST(G153,1)</f>
        <v>0.49308584209377126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3.4032011072827107E-3</v>
      </c>
      <c r="I156" s="165">
        <f>((C150-C157)^2/C157)</f>
        <v>1.3421074789284808E-3</v>
      </c>
    </row>
    <row r="157" spans="1:10">
      <c r="A157" s="165">
        <v>1</v>
      </c>
      <c r="B157" s="164">
        <f xml:space="preserve"> (B152*D150)/D152</f>
        <v>55.434343434343432</v>
      </c>
      <c r="C157" s="164">
        <f xml:space="preserve"> (C152*D150)/D152</f>
        <v>140.56565656565655</v>
      </c>
      <c r="G157" s="165">
        <v>2</v>
      </c>
      <c r="H157" s="165">
        <f xml:space="preserve"> ((B151-B158)^2/B158)</f>
        <v>0.3335137085137086</v>
      </c>
      <c r="I157" s="165">
        <f xml:space="preserve"> ((C151-C158)^2/C158)</f>
        <v>0.13152653293498359</v>
      </c>
    </row>
    <row r="158" spans="1:10">
      <c r="A158" s="165">
        <v>2</v>
      </c>
      <c r="B158" s="164">
        <f xml:space="preserve"> (B152*D151)/D152</f>
        <v>0.56565656565656564</v>
      </c>
      <c r="C158" s="164">
        <f xml:space="preserve"> (C152*D151)/D152</f>
        <v>1.4343434343434343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192">
        <f>Mod!V85</f>
        <v>68</v>
      </c>
      <c r="C164" s="39">
        <f>Mod!V97</f>
        <v>141</v>
      </c>
      <c r="D164" s="164">
        <f>SUM(B164:C164)</f>
        <v>209</v>
      </c>
      <c r="F164" s="186" t="s">
        <v>197</v>
      </c>
    </row>
    <row r="165" spans="1:10">
      <c r="A165" s="165">
        <v>2</v>
      </c>
      <c r="B165" s="192">
        <f>Mod!V86</f>
        <v>0</v>
      </c>
      <c r="C165" s="39">
        <f>Mod!V98</f>
        <v>1</v>
      </c>
      <c r="D165" s="164">
        <f t="shared" ref="D165:D166" si="20">SUM(B165:C165)</f>
        <v>1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20"/>
        <v>210</v>
      </c>
    </row>
    <row r="167" spans="1:10">
      <c r="F167" s="154" t="s">
        <v>182</v>
      </c>
      <c r="G167">
        <f xml:space="preserve"> SUM(H170:I171)</f>
        <v>0.48116449895545527</v>
      </c>
      <c r="I167" t="s">
        <v>183</v>
      </c>
      <c r="J167" s="166">
        <f xml:space="preserve"> CHIDIST(G167,1)</f>
        <v>0.48789531942229125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1.549327865117396E-3</v>
      </c>
      <c r="I170" s="165">
        <f>((C164-C171)^2/C171)</f>
        <v>7.4193165371818953E-4</v>
      </c>
    </row>
    <row r="171" spans="1:10">
      <c r="A171" s="165">
        <v>1</v>
      </c>
      <c r="B171" s="164">
        <f xml:space="preserve"> (B166*D164)/D166</f>
        <v>67.67619047619047</v>
      </c>
      <c r="C171" s="164">
        <f xml:space="preserve"> (C166*D164)/D166</f>
        <v>141.32380952380953</v>
      </c>
      <c r="G171" s="165">
        <v>2</v>
      </c>
      <c r="H171" s="165">
        <f xml:space="preserve"> ((B165-B172)^2/B172)</f>
        <v>0.32380952380952382</v>
      </c>
      <c r="I171" s="165">
        <f xml:space="preserve"> ((C165-C172)^2/C172)</f>
        <v>0.15506371562709587</v>
      </c>
    </row>
    <row r="172" spans="1:10">
      <c r="A172" s="165">
        <v>2</v>
      </c>
      <c r="B172" s="164">
        <f xml:space="preserve"> (B166*D165)/D166</f>
        <v>0.32380952380952382</v>
      </c>
      <c r="C172" s="164">
        <f xml:space="preserve"> (C166*D165)/D166</f>
        <v>0.67619047619047623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f>Mod!V91</f>
        <v>18</v>
      </c>
      <c r="C182" s="39">
        <f>Mod!V97</f>
        <v>141</v>
      </c>
      <c r="D182" s="164">
        <f>SUM(B182:C182)</f>
        <v>159</v>
      </c>
      <c r="F182" s="185" t="s">
        <v>198</v>
      </c>
    </row>
    <row r="183" spans="1:10">
      <c r="A183" s="165">
        <v>2</v>
      </c>
      <c r="B183" s="39">
        <f>Mod!V92</f>
        <v>0</v>
      </c>
      <c r="C183" s="39">
        <f>Mod!V98</f>
        <v>1</v>
      </c>
      <c r="D183" s="164">
        <f t="shared" ref="D183:D184" si="21">SUM(B183:C183)</f>
        <v>1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21"/>
        <v>160</v>
      </c>
    </row>
    <row r="185" spans="1:10">
      <c r="F185" s="154" t="s">
        <v>182</v>
      </c>
      <c r="G185">
        <f xml:space="preserve"> SUM(H188:I189)</f>
        <v>0.12755779962795646</v>
      </c>
      <c r="I185" t="s">
        <v>183</v>
      </c>
      <c r="J185" s="166">
        <f xml:space="preserve"> CHIDIST(G185,1)</f>
        <v>0.72097775723097268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7.075471698113297E-4</v>
      </c>
      <c r="I188" s="165">
        <f>((C182-C189)^2/C189)</f>
        <v>8.9689077863424978E-5</v>
      </c>
    </row>
    <row r="189" spans="1:10">
      <c r="A189" s="165">
        <v>1</v>
      </c>
      <c r="B189" s="164">
        <f xml:space="preserve"> (B184*D182)/D184</f>
        <v>17.887499999999999</v>
      </c>
      <c r="C189" s="164">
        <f xml:space="preserve"> (C184*D182)/D184</f>
        <v>141.11250000000001</v>
      </c>
      <c r="G189" s="165">
        <v>2</v>
      </c>
      <c r="H189" s="165">
        <f xml:space="preserve"> ((B183-B190)^2/B190)</f>
        <v>0.1125</v>
      </c>
      <c r="I189" s="165">
        <f xml:space="preserve"> ((C183-C190)^2/C190)</f>
        <v>1.4260563380281702E-2</v>
      </c>
    </row>
    <row r="190" spans="1:10">
      <c r="A190" s="165">
        <v>2</v>
      </c>
      <c r="B190" s="164">
        <f xml:space="preserve"> (B184*D183)/D184</f>
        <v>0.1125</v>
      </c>
      <c r="C190" s="164">
        <f xml:space="preserve"> (C184*D183)/D184</f>
        <v>0.88749999999999996</v>
      </c>
    </row>
    <row r="191" spans="1:10">
      <c r="A191" s="165"/>
      <c r="B191" s="164"/>
      <c r="C191" s="16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240"/>
  <sheetViews>
    <sheetView tabSelected="1" zoomScale="70" zoomScaleNormal="70" workbookViewId="0">
      <pane xSplit="1" topLeftCell="B1" activePane="topRight" state="frozen"/>
      <selection pane="topRight" activeCell="X76" sqref="X76"/>
    </sheetView>
  </sheetViews>
  <sheetFormatPr baseColWidth="10" defaultRowHeight="14.5"/>
  <cols>
    <col min="1" max="3" width="16.453125" customWidth="1"/>
    <col min="4" max="4" width="23.54296875" bestFit="1" customWidth="1"/>
    <col min="5" max="5" width="22.453125" bestFit="1" customWidth="1"/>
    <col min="6" max="6" width="15.54296875" bestFit="1" customWidth="1"/>
    <col min="7" max="10" width="22.453125" bestFit="1" customWidth="1"/>
    <col min="11" max="11" width="19.1796875" style="5" customWidth="1"/>
    <col min="12" max="13" width="17.81640625" bestFit="1" customWidth="1"/>
    <col min="14" max="14" width="22.453125" bestFit="1" customWidth="1"/>
    <col min="15" max="15" width="17.81640625" bestFit="1" customWidth="1"/>
    <col min="16" max="16" width="17.81640625" customWidth="1"/>
    <col min="17" max="17" width="17.81640625" bestFit="1" customWidth="1"/>
    <col min="18" max="18" width="22.453125" bestFit="1" customWidth="1"/>
    <col min="19" max="19" width="23" bestFit="1" customWidth="1"/>
    <col min="20" max="22" width="17.81640625" bestFit="1" customWidth="1"/>
    <col min="23" max="23" width="17.54296875" bestFit="1" customWidth="1"/>
    <col min="24" max="24" width="17.81640625" bestFit="1" customWidth="1"/>
    <col min="25" max="25" width="22.453125" bestFit="1" customWidth="1"/>
    <col min="28" max="28" width="25" customWidth="1"/>
  </cols>
  <sheetData>
    <row r="1" spans="1:26">
      <c r="A1" s="232" t="s">
        <v>0</v>
      </c>
      <c r="B1" s="100" t="s">
        <v>133</v>
      </c>
      <c r="C1" s="100" t="s">
        <v>132</v>
      </c>
      <c r="D1" s="232" t="s">
        <v>1</v>
      </c>
      <c r="E1" s="233" t="s">
        <v>4</v>
      </c>
      <c r="F1" s="233"/>
      <c r="G1" s="234" t="s">
        <v>9</v>
      </c>
      <c r="H1" s="234"/>
      <c r="I1" s="235" t="s">
        <v>12</v>
      </c>
      <c r="J1" s="235"/>
      <c r="K1" s="235"/>
      <c r="L1" s="236"/>
      <c r="M1" s="236"/>
      <c r="N1" s="237" t="s">
        <v>11</v>
      </c>
      <c r="O1" s="237"/>
      <c r="P1" s="237"/>
      <c r="Q1" s="237"/>
      <c r="R1" s="230" t="s">
        <v>22</v>
      </c>
      <c r="S1" s="230"/>
      <c r="T1" s="231" t="s">
        <v>25</v>
      </c>
      <c r="U1" s="231"/>
      <c r="V1" s="231"/>
      <c r="W1" s="231"/>
      <c r="X1" s="231"/>
      <c r="Y1" s="231"/>
    </row>
    <row r="2" spans="1:26">
      <c r="A2" s="232"/>
      <c r="B2" s="100"/>
      <c r="C2" s="100"/>
      <c r="D2" s="232"/>
      <c r="E2" s="115" t="s">
        <v>2</v>
      </c>
      <c r="F2" s="197" t="s">
        <v>3</v>
      </c>
      <c r="G2" s="198" t="s">
        <v>7</v>
      </c>
      <c r="H2" s="199" t="s">
        <v>8</v>
      </c>
      <c r="I2" s="197" t="s">
        <v>13</v>
      </c>
      <c r="J2" s="115" t="s">
        <v>14</v>
      </c>
      <c r="K2" s="115" t="s">
        <v>15</v>
      </c>
      <c r="L2" s="115" t="s">
        <v>16</v>
      </c>
      <c r="M2" s="115" t="s">
        <v>17</v>
      </c>
      <c r="N2" s="116" t="s">
        <v>10</v>
      </c>
      <c r="O2" s="115" t="s">
        <v>18</v>
      </c>
      <c r="P2" s="115" t="s">
        <v>19</v>
      </c>
      <c r="Q2" s="101" t="s">
        <v>39</v>
      </c>
      <c r="R2" s="115" t="s">
        <v>23</v>
      </c>
      <c r="S2" s="115" t="s">
        <v>24</v>
      </c>
      <c r="T2" s="115" t="s">
        <v>26</v>
      </c>
      <c r="U2" s="115" t="s">
        <v>27</v>
      </c>
      <c r="V2" s="115" t="s">
        <v>28</v>
      </c>
      <c r="W2" s="115" t="s">
        <v>29</v>
      </c>
      <c r="X2" s="197" t="s">
        <v>30</v>
      </c>
      <c r="Y2" s="197" t="s">
        <v>31</v>
      </c>
    </row>
    <row r="3" spans="1:26">
      <c r="A3" s="102">
        <v>1</v>
      </c>
      <c r="B3" s="102">
        <v>1</v>
      </c>
      <c r="C3" s="126">
        <v>9.4</v>
      </c>
      <c r="D3" s="102" t="s">
        <v>5</v>
      </c>
      <c r="E3" s="96" t="s">
        <v>32</v>
      </c>
      <c r="F3" s="200" t="s">
        <v>48</v>
      </c>
      <c r="G3" s="213" t="s">
        <v>98</v>
      </c>
      <c r="H3" s="200" t="s">
        <v>49</v>
      </c>
      <c r="I3" s="200" t="s">
        <v>90</v>
      </c>
      <c r="J3" s="120" t="s">
        <v>32</v>
      </c>
      <c r="K3" s="96" t="s">
        <v>33</v>
      </c>
      <c r="L3" s="96" t="s">
        <v>33</v>
      </c>
      <c r="M3" s="96" t="s">
        <v>32</v>
      </c>
      <c r="N3" s="96" t="s">
        <v>34</v>
      </c>
      <c r="O3" s="121" t="s">
        <v>34</v>
      </c>
      <c r="P3" s="121" t="s">
        <v>32</v>
      </c>
      <c r="Q3" s="118"/>
      <c r="R3" s="96" t="s">
        <v>32</v>
      </c>
      <c r="S3" s="96" t="s">
        <v>32</v>
      </c>
      <c r="T3" s="96" t="s">
        <v>35</v>
      </c>
      <c r="U3" s="96" t="s">
        <v>32</v>
      </c>
      <c r="V3" s="96" t="s">
        <v>33</v>
      </c>
      <c r="W3" s="96" t="s">
        <v>38</v>
      </c>
      <c r="X3" s="200" t="s">
        <v>96</v>
      </c>
      <c r="Y3" s="200" t="s">
        <v>96</v>
      </c>
    </row>
    <row r="4" spans="1:26">
      <c r="A4" s="102">
        <v>2</v>
      </c>
      <c r="B4" s="102">
        <v>0</v>
      </c>
      <c r="C4" s="126">
        <v>9.3000000000000007</v>
      </c>
      <c r="D4" s="102" t="s">
        <v>5</v>
      </c>
      <c r="E4" s="96" t="s">
        <v>32</v>
      </c>
      <c r="F4" s="204" t="s">
        <v>48</v>
      </c>
      <c r="G4" s="204" t="s">
        <v>33</v>
      </c>
      <c r="H4" s="200" t="s">
        <v>50</v>
      </c>
      <c r="I4" s="204" t="s">
        <v>98</v>
      </c>
      <c r="J4" s="120" t="s">
        <v>32</v>
      </c>
      <c r="K4" s="96" t="s">
        <v>33</v>
      </c>
      <c r="L4" s="96" t="s">
        <v>32</v>
      </c>
      <c r="M4" s="96" t="s">
        <v>32</v>
      </c>
      <c r="N4" s="96" t="s">
        <v>34</v>
      </c>
      <c r="O4" s="121" t="s">
        <v>34</v>
      </c>
      <c r="P4" s="121" t="s">
        <v>32</v>
      </c>
      <c r="Q4" s="118"/>
      <c r="R4" s="96" t="s">
        <v>32</v>
      </c>
      <c r="S4" s="96" t="s">
        <v>32</v>
      </c>
      <c r="T4" s="96" t="s">
        <v>35</v>
      </c>
      <c r="U4" s="96" t="s">
        <v>32</v>
      </c>
      <c r="V4" s="96" t="s">
        <v>32</v>
      </c>
      <c r="W4" s="96" t="s">
        <v>38</v>
      </c>
      <c r="X4" s="119" t="s">
        <v>33</v>
      </c>
      <c r="Y4" s="200" t="s">
        <v>96</v>
      </c>
    </row>
    <row r="5" spans="1:26">
      <c r="A5" s="102">
        <v>3</v>
      </c>
      <c r="B5" s="102">
        <v>1</v>
      </c>
      <c r="C5" s="126">
        <v>9.42</v>
      </c>
      <c r="D5" s="102" t="s">
        <v>5</v>
      </c>
      <c r="E5" s="96" t="s">
        <v>32</v>
      </c>
      <c r="F5" s="206" t="s">
        <v>49</v>
      </c>
      <c r="G5" s="204" t="s">
        <v>33</v>
      </c>
      <c r="H5" s="200" t="s">
        <v>49</v>
      </c>
      <c r="I5" s="200" t="s">
        <v>90</v>
      </c>
      <c r="J5" s="120" t="s">
        <v>32</v>
      </c>
      <c r="K5" s="96" t="s">
        <v>33</v>
      </c>
      <c r="L5" s="96" t="s">
        <v>33</v>
      </c>
      <c r="M5" s="96" t="s">
        <v>32</v>
      </c>
      <c r="N5" s="96" t="s">
        <v>34</v>
      </c>
      <c r="O5" s="121" t="s">
        <v>34</v>
      </c>
      <c r="P5" s="121" t="s">
        <v>32</v>
      </c>
      <c r="Q5" s="118" t="s">
        <v>40</v>
      </c>
      <c r="R5" s="96" t="s">
        <v>32</v>
      </c>
      <c r="S5" s="96" t="s">
        <v>32</v>
      </c>
      <c r="T5" s="96" t="s">
        <v>35</v>
      </c>
      <c r="U5" s="96" t="s">
        <v>32</v>
      </c>
      <c r="V5" s="96" t="s">
        <v>32</v>
      </c>
      <c r="W5" s="96" t="s">
        <v>38</v>
      </c>
      <c r="X5" s="200" t="s">
        <v>96</v>
      </c>
      <c r="Y5" s="200" t="s">
        <v>96</v>
      </c>
    </row>
    <row r="6" spans="1:26">
      <c r="A6" s="102">
        <v>5</v>
      </c>
      <c r="B6" s="102">
        <v>0</v>
      </c>
      <c r="C6" s="126">
        <v>9.3000000000000007</v>
      </c>
      <c r="D6" s="102" t="s">
        <v>5</v>
      </c>
      <c r="E6" s="96" t="s">
        <v>32</v>
      </c>
      <c r="F6" s="200" t="s">
        <v>48</v>
      </c>
      <c r="G6" s="204" t="s">
        <v>33</v>
      </c>
      <c r="H6" s="204" t="s">
        <v>49</v>
      </c>
      <c r="I6" s="204" t="s">
        <v>98</v>
      </c>
      <c r="J6" s="120" t="s">
        <v>32</v>
      </c>
      <c r="K6" s="96" t="s">
        <v>33</v>
      </c>
      <c r="L6" s="96" t="s">
        <v>32</v>
      </c>
      <c r="M6" s="96" t="s">
        <v>32</v>
      </c>
      <c r="N6" s="96" t="s">
        <v>34</v>
      </c>
      <c r="O6" s="121" t="s">
        <v>34</v>
      </c>
      <c r="P6" s="121" t="s">
        <v>32</v>
      </c>
      <c r="Q6" s="118"/>
      <c r="R6" s="96" t="s">
        <v>32</v>
      </c>
      <c r="S6" s="96" t="s">
        <v>32</v>
      </c>
      <c r="T6" s="96" t="s">
        <v>35</v>
      </c>
      <c r="U6" s="96" t="s">
        <v>32</v>
      </c>
      <c r="V6" s="96" t="s">
        <v>32</v>
      </c>
      <c r="W6" s="96" t="s">
        <v>38</v>
      </c>
      <c r="X6" s="200" t="s">
        <v>96</v>
      </c>
      <c r="Y6" s="200" t="s">
        <v>96</v>
      </c>
      <c r="Z6" s="210" t="s">
        <v>95</v>
      </c>
    </row>
    <row r="7" spans="1:26">
      <c r="A7" s="102">
        <v>10</v>
      </c>
      <c r="B7" s="102">
        <v>0</v>
      </c>
      <c r="C7" s="102">
        <v>9.25</v>
      </c>
      <c r="D7" s="102" t="s">
        <v>5</v>
      </c>
      <c r="E7" s="96" t="s">
        <v>33</v>
      </c>
      <c r="F7" s="200" t="s">
        <v>48</v>
      </c>
      <c r="G7" s="204" t="s">
        <v>33</v>
      </c>
      <c r="H7" s="204" t="s">
        <v>49</v>
      </c>
      <c r="I7" s="200" t="s">
        <v>90</v>
      </c>
      <c r="J7" s="120" t="s">
        <v>32</v>
      </c>
      <c r="K7" s="96" t="s">
        <v>33</v>
      </c>
      <c r="L7" s="96" t="s">
        <v>33</v>
      </c>
      <c r="M7" s="96" t="s">
        <v>32</v>
      </c>
      <c r="N7" s="96" t="s">
        <v>34</v>
      </c>
      <c r="O7" s="121" t="s">
        <v>34</v>
      </c>
      <c r="P7" s="121" t="s">
        <v>32</v>
      </c>
      <c r="Q7" s="118" t="s">
        <v>40</v>
      </c>
      <c r="R7" s="96" t="s">
        <v>32</v>
      </c>
      <c r="S7" s="96" t="s">
        <v>32</v>
      </c>
      <c r="T7" s="96" t="s">
        <v>35</v>
      </c>
      <c r="U7" s="96" t="s">
        <v>32</v>
      </c>
      <c r="V7" s="96" t="s">
        <v>32</v>
      </c>
      <c r="W7" s="96" t="s">
        <v>38</v>
      </c>
      <c r="X7" s="209" t="s">
        <v>33</v>
      </c>
      <c r="Y7" s="200" t="s">
        <v>96</v>
      </c>
    </row>
    <row r="8" spans="1:26">
      <c r="A8" s="102">
        <v>12</v>
      </c>
      <c r="B8" s="102">
        <v>1</v>
      </c>
      <c r="C8" s="102">
        <v>9.25</v>
      </c>
      <c r="D8" s="102" t="s">
        <v>5</v>
      </c>
      <c r="E8" s="96" t="s">
        <v>32</v>
      </c>
      <c r="F8" s="200" t="s">
        <v>48</v>
      </c>
      <c r="G8" s="204" t="s">
        <v>33</v>
      </c>
      <c r="H8" s="204" t="s">
        <v>49</v>
      </c>
      <c r="I8" s="200" t="s">
        <v>90</v>
      </c>
      <c r="J8" s="120" t="s">
        <v>33</v>
      </c>
      <c r="K8" s="96" t="s">
        <v>33</v>
      </c>
      <c r="L8" s="96" t="s">
        <v>33</v>
      </c>
      <c r="M8" s="96" t="s">
        <v>32</v>
      </c>
      <c r="N8" s="96" t="s">
        <v>34</v>
      </c>
      <c r="O8" s="121" t="s">
        <v>34</v>
      </c>
      <c r="P8" s="121" t="s">
        <v>32</v>
      </c>
      <c r="Q8" s="118" t="s">
        <v>40</v>
      </c>
      <c r="R8" s="96" t="s">
        <v>32</v>
      </c>
      <c r="S8" s="96" t="s">
        <v>32</v>
      </c>
      <c r="T8" s="96" t="s">
        <v>35</v>
      </c>
      <c r="U8" s="96" t="s">
        <v>32</v>
      </c>
      <c r="V8" s="96" t="s">
        <v>32</v>
      </c>
      <c r="W8" s="96" t="s">
        <v>38</v>
      </c>
      <c r="X8" s="209" t="s">
        <v>33</v>
      </c>
      <c r="Y8" s="200" t="s">
        <v>96</v>
      </c>
    </row>
    <row r="9" spans="1:26">
      <c r="A9" s="102">
        <v>13</v>
      </c>
      <c r="B9" s="102">
        <v>1</v>
      </c>
      <c r="C9" s="126">
        <v>9.5</v>
      </c>
      <c r="D9" s="102" t="s">
        <v>5</v>
      </c>
      <c r="E9" s="96" t="s">
        <v>32</v>
      </c>
      <c r="F9" s="200" t="s">
        <v>48</v>
      </c>
      <c r="G9" s="213" t="s">
        <v>98</v>
      </c>
      <c r="H9" s="200" t="s">
        <v>49</v>
      </c>
      <c r="I9" s="200" t="s">
        <v>90</v>
      </c>
      <c r="J9" s="120" t="s">
        <v>32</v>
      </c>
      <c r="K9" s="96" t="s">
        <v>35</v>
      </c>
      <c r="L9" s="96" t="s">
        <v>32</v>
      </c>
      <c r="M9" s="96" t="s">
        <v>32</v>
      </c>
      <c r="N9" s="96" t="s">
        <v>34</v>
      </c>
      <c r="O9" s="121" t="s">
        <v>34</v>
      </c>
      <c r="P9" s="121" t="s">
        <v>32</v>
      </c>
      <c r="Q9" s="118"/>
      <c r="R9" s="96" t="s">
        <v>32</v>
      </c>
      <c r="S9" s="96" t="s">
        <v>32</v>
      </c>
      <c r="T9" s="96" t="s">
        <v>35</v>
      </c>
      <c r="U9" s="96" t="s">
        <v>32</v>
      </c>
      <c r="V9" s="96" t="s">
        <v>32</v>
      </c>
      <c r="W9" s="96" t="s">
        <v>38</v>
      </c>
      <c r="X9" s="200" t="s">
        <v>96</v>
      </c>
      <c r="Y9" s="200" t="s">
        <v>96</v>
      </c>
    </row>
    <row r="10" spans="1:26">
      <c r="A10" s="102">
        <v>15</v>
      </c>
      <c r="B10" s="102">
        <v>1</v>
      </c>
      <c r="C10" s="126">
        <v>9.3000000000000007</v>
      </c>
      <c r="D10" s="102" t="s">
        <v>5</v>
      </c>
      <c r="E10" s="96" t="s">
        <v>32</v>
      </c>
      <c r="F10" s="200" t="s">
        <v>48</v>
      </c>
      <c r="G10" s="204" t="s">
        <v>90</v>
      </c>
      <c r="H10" s="204" t="s">
        <v>49</v>
      </c>
      <c r="I10" s="200" t="s">
        <v>90</v>
      </c>
      <c r="J10" s="120" t="s">
        <v>32</v>
      </c>
      <c r="K10" s="96" t="s">
        <v>34</v>
      </c>
      <c r="L10" s="96" t="s">
        <v>33</v>
      </c>
      <c r="M10" s="96" t="s">
        <v>32</v>
      </c>
      <c r="N10" s="96" t="s">
        <v>34</v>
      </c>
      <c r="O10" s="121" t="s">
        <v>34</v>
      </c>
      <c r="P10" s="121" t="s">
        <v>32</v>
      </c>
      <c r="Q10" s="118" t="s">
        <v>40</v>
      </c>
      <c r="R10" s="96" t="s">
        <v>32</v>
      </c>
      <c r="S10" s="96" t="s">
        <v>32</v>
      </c>
      <c r="T10" s="96" t="s">
        <v>35</v>
      </c>
      <c r="U10" s="96" t="s">
        <v>32</v>
      </c>
      <c r="V10" s="96" t="s">
        <v>32</v>
      </c>
      <c r="W10" s="96" t="s">
        <v>38</v>
      </c>
      <c r="X10" s="200" t="s">
        <v>96</v>
      </c>
      <c r="Y10" s="200" t="s">
        <v>96</v>
      </c>
    </row>
    <row r="11" spans="1:26">
      <c r="A11" s="102">
        <v>16</v>
      </c>
      <c r="B11" s="102">
        <v>0</v>
      </c>
      <c r="C11" s="126">
        <v>9.42</v>
      </c>
      <c r="D11" s="102" t="s">
        <v>5</v>
      </c>
      <c r="E11" s="96" t="s">
        <v>32</v>
      </c>
      <c r="F11" s="200" t="s">
        <v>48</v>
      </c>
      <c r="G11" s="213" t="s">
        <v>96</v>
      </c>
      <c r="H11" s="200" t="s">
        <v>49</v>
      </c>
      <c r="I11" s="204" t="s">
        <v>98</v>
      </c>
      <c r="J11" s="120" t="s">
        <v>32</v>
      </c>
      <c r="K11" s="96" t="s">
        <v>33</v>
      </c>
      <c r="L11" s="96" t="s">
        <v>32</v>
      </c>
      <c r="M11" s="96" t="s">
        <v>32</v>
      </c>
      <c r="N11" s="96" t="s">
        <v>34</v>
      </c>
      <c r="O11" s="121" t="s">
        <v>34</v>
      </c>
      <c r="P11" s="121" t="s">
        <v>32</v>
      </c>
      <c r="Q11" s="118" t="s">
        <v>40</v>
      </c>
      <c r="R11" s="96" t="s">
        <v>32</v>
      </c>
      <c r="S11" s="96" t="s">
        <v>32</v>
      </c>
      <c r="T11" s="96" t="s">
        <v>35</v>
      </c>
      <c r="U11" s="96" t="s">
        <v>32</v>
      </c>
      <c r="V11" s="96" t="s">
        <v>32</v>
      </c>
      <c r="W11" s="96" t="s">
        <v>38</v>
      </c>
      <c r="X11" s="200" t="s">
        <v>96</v>
      </c>
      <c r="Y11" s="200" t="s">
        <v>96</v>
      </c>
      <c r="Z11" s="210" t="s">
        <v>95</v>
      </c>
    </row>
    <row r="12" spans="1:26">
      <c r="A12" s="102">
        <v>17</v>
      </c>
      <c r="B12" s="102">
        <v>0</v>
      </c>
      <c r="C12" s="126">
        <v>9.58</v>
      </c>
      <c r="D12" s="102" t="s">
        <v>5</v>
      </c>
      <c r="E12" s="96" t="s">
        <v>32</v>
      </c>
      <c r="F12" s="200" t="s">
        <v>48</v>
      </c>
      <c r="G12" s="213" t="s">
        <v>98</v>
      </c>
      <c r="H12" s="200" t="s">
        <v>49</v>
      </c>
      <c r="I12" s="200" t="s">
        <v>90</v>
      </c>
      <c r="J12" s="120" t="s">
        <v>32</v>
      </c>
      <c r="K12" s="96" t="s">
        <v>33</v>
      </c>
      <c r="L12" s="96" t="s">
        <v>33</v>
      </c>
      <c r="M12" s="96" t="s">
        <v>32</v>
      </c>
      <c r="N12" s="96" t="s">
        <v>34</v>
      </c>
      <c r="O12" s="121" t="s">
        <v>34</v>
      </c>
      <c r="P12" s="121" t="s">
        <v>32</v>
      </c>
      <c r="Q12" s="118" t="s">
        <v>40</v>
      </c>
      <c r="R12" s="96" t="s">
        <v>32</v>
      </c>
      <c r="S12" s="96" t="s">
        <v>32</v>
      </c>
      <c r="T12" s="96" t="s">
        <v>35</v>
      </c>
      <c r="U12" s="96" t="s">
        <v>32</v>
      </c>
      <c r="V12" s="96" t="s">
        <v>32</v>
      </c>
      <c r="W12" s="96" t="s">
        <v>38</v>
      </c>
      <c r="X12" s="207" t="s">
        <v>33</v>
      </c>
      <c r="Y12" s="200" t="s">
        <v>96</v>
      </c>
    </row>
    <row r="13" spans="1:26">
      <c r="A13" s="102">
        <v>18</v>
      </c>
      <c r="B13" s="102">
        <v>1</v>
      </c>
      <c r="C13" s="126">
        <v>9.5</v>
      </c>
      <c r="D13" s="102" t="s">
        <v>5</v>
      </c>
      <c r="E13" s="96" t="s">
        <v>34</v>
      </c>
      <c r="F13" s="200" t="s">
        <v>48</v>
      </c>
      <c r="G13" s="213" t="s">
        <v>98</v>
      </c>
      <c r="H13" s="200" t="s">
        <v>49</v>
      </c>
      <c r="I13" s="200" t="s">
        <v>90</v>
      </c>
      <c r="J13" s="120" t="s">
        <v>32</v>
      </c>
      <c r="K13" s="96" t="s">
        <v>35</v>
      </c>
      <c r="L13" s="96" t="s">
        <v>32</v>
      </c>
      <c r="M13" s="96" t="s">
        <v>32</v>
      </c>
      <c r="N13" s="96" t="s">
        <v>34</v>
      </c>
      <c r="O13" s="121" t="s">
        <v>34</v>
      </c>
      <c r="P13" s="121" t="s">
        <v>32</v>
      </c>
      <c r="Q13" s="118" t="s">
        <v>40</v>
      </c>
      <c r="R13" s="96" t="s">
        <v>32</v>
      </c>
      <c r="S13" s="96" t="s">
        <v>32</v>
      </c>
      <c r="T13" s="96" t="s">
        <v>35</v>
      </c>
      <c r="U13" s="96" t="s">
        <v>32</v>
      </c>
      <c r="V13" s="96" t="s">
        <v>32</v>
      </c>
      <c r="W13" s="96" t="s">
        <v>38</v>
      </c>
      <c r="X13" s="200" t="s">
        <v>96</v>
      </c>
      <c r="Y13" s="200" t="s">
        <v>96</v>
      </c>
    </row>
    <row r="14" spans="1:26">
      <c r="A14" s="102">
        <v>20</v>
      </c>
      <c r="B14" s="102">
        <v>0</v>
      </c>
      <c r="C14" s="126">
        <v>9.83</v>
      </c>
      <c r="D14" s="102" t="s">
        <v>5</v>
      </c>
      <c r="E14" s="96" t="s">
        <v>32</v>
      </c>
      <c r="F14" s="200" t="s">
        <v>48</v>
      </c>
      <c r="G14" s="204" t="s">
        <v>33</v>
      </c>
      <c r="H14" s="204" t="s">
        <v>49</v>
      </c>
      <c r="I14" s="200" t="s">
        <v>90</v>
      </c>
      <c r="J14" s="120" t="s">
        <v>32</v>
      </c>
      <c r="K14" s="96" t="s">
        <v>33</v>
      </c>
      <c r="L14" s="96" t="s">
        <v>32</v>
      </c>
      <c r="M14" s="96" t="s">
        <v>32</v>
      </c>
      <c r="N14" s="96" t="s">
        <v>34</v>
      </c>
      <c r="O14" s="121" t="s">
        <v>34</v>
      </c>
      <c r="P14" s="121" t="s">
        <v>32</v>
      </c>
      <c r="Q14" s="118" t="s">
        <v>40</v>
      </c>
      <c r="R14" s="96" t="s">
        <v>32</v>
      </c>
      <c r="S14" s="96" t="s">
        <v>32</v>
      </c>
      <c r="T14" s="96" t="s">
        <v>35</v>
      </c>
      <c r="U14" s="96" t="s">
        <v>32</v>
      </c>
      <c r="V14" s="96" t="s">
        <v>32</v>
      </c>
      <c r="W14" s="96" t="s">
        <v>38</v>
      </c>
      <c r="X14" s="200" t="s">
        <v>96</v>
      </c>
      <c r="Y14" s="200" t="s">
        <v>96</v>
      </c>
      <c r="Z14" s="210" t="s">
        <v>95</v>
      </c>
    </row>
    <row r="15" spans="1:26">
      <c r="A15" s="102">
        <v>21</v>
      </c>
      <c r="B15" s="102">
        <v>1</v>
      </c>
      <c r="C15" s="126">
        <v>10.08</v>
      </c>
      <c r="D15" s="102" t="s">
        <v>5</v>
      </c>
      <c r="E15" s="96" t="s">
        <v>32</v>
      </c>
      <c r="F15" s="200" t="s">
        <v>48</v>
      </c>
      <c r="G15" s="213" t="s">
        <v>98</v>
      </c>
      <c r="H15" s="201" t="s">
        <v>49</v>
      </c>
      <c r="I15" s="200" t="s">
        <v>90</v>
      </c>
      <c r="J15" s="120" t="s">
        <v>32</v>
      </c>
      <c r="K15" s="96" t="s">
        <v>35</v>
      </c>
      <c r="L15" s="96" t="s">
        <v>32</v>
      </c>
      <c r="M15" s="96" t="s">
        <v>32</v>
      </c>
      <c r="N15" s="96" t="s">
        <v>34</v>
      </c>
      <c r="O15" s="121" t="s">
        <v>34</v>
      </c>
      <c r="P15" s="121" t="s">
        <v>32</v>
      </c>
      <c r="Q15" s="118" t="s">
        <v>40</v>
      </c>
      <c r="R15" s="96" t="s">
        <v>32</v>
      </c>
      <c r="S15" s="96" t="s">
        <v>32</v>
      </c>
      <c r="T15" s="96" t="s">
        <v>35</v>
      </c>
      <c r="U15" s="96" t="s">
        <v>32</v>
      </c>
      <c r="V15" s="96" t="s">
        <v>32</v>
      </c>
      <c r="W15" s="96" t="s">
        <v>38</v>
      </c>
      <c r="X15" s="200" t="s">
        <v>96</v>
      </c>
      <c r="Y15" s="200" t="s">
        <v>96</v>
      </c>
    </row>
    <row r="16" spans="1:26">
      <c r="A16" s="102">
        <v>22</v>
      </c>
      <c r="B16" s="102">
        <v>0</v>
      </c>
      <c r="C16" s="126">
        <v>10</v>
      </c>
      <c r="D16" s="102" t="s">
        <v>5</v>
      </c>
      <c r="E16" s="96" t="s">
        <v>32</v>
      </c>
      <c r="F16" s="208" t="s">
        <v>49</v>
      </c>
      <c r="G16" s="213" t="s">
        <v>98</v>
      </c>
      <c r="H16" s="200" t="s">
        <v>49</v>
      </c>
      <c r="I16" s="200" t="s">
        <v>90</v>
      </c>
      <c r="J16" s="120" t="s">
        <v>33</v>
      </c>
      <c r="K16" s="96" t="s">
        <v>33</v>
      </c>
      <c r="L16" s="96" t="s">
        <v>33</v>
      </c>
      <c r="M16" s="96" t="s">
        <v>32</v>
      </c>
      <c r="N16" s="96" t="s">
        <v>34</v>
      </c>
      <c r="O16" s="121" t="s">
        <v>34</v>
      </c>
      <c r="P16" s="121" t="s">
        <v>32</v>
      </c>
      <c r="Q16" s="118" t="s">
        <v>40</v>
      </c>
      <c r="R16" s="96" t="s">
        <v>32</v>
      </c>
      <c r="S16" s="96" t="s">
        <v>32</v>
      </c>
      <c r="T16" s="96" t="s">
        <v>35</v>
      </c>
      <c r="U16" s="96" t="s">
        <v>32</v>
      </c>
      <c r="V16" s="96" t="s">
        <v>32</v>
      </c>
      <c r="W16" s="96" t="s">
        <v>38</v>
      </c>
      <c r="X16" s="213" t="s">
        <v>94</v>
      </c>
      <c r="Y16" s="200" t="s">
        <v>96</v>
      </c>
    </row>
    <row r="17" spans="1:26">
      <c r="A17" s="102">
        <v>23</v>
      </c>
      <c r="B17" s="102">
        <v>1</v>
      </c>
      <c r="C17" s="126">
        <v>9.83</v>
      </c>
      <c r="D17" s="102" t="s">
        <v>5</v>
      </c>
      <c r="E17" s="96" t="s">
        <v>32</v>
      </c>
      <c r="F17" s="200" t="s">
        <v>48</v>
      </c>
      <c r="G17" s="204" t="s">
        <v>90</v>
      </c>
      <c r="H17" s="200" t="s">
        <v>49</v>
      </c>
      <c r="I17" s="200" t="s">
        <v>90</v>
      </c>
      <c r="J17" s="120" t="s">
        <v>32</v>
      </c>
      <c r="K17" s="96" t="s">
        <v>33</v>
      </c>
      <c r="L17" s="96" t="s">
        <v>33</v>
      </c>
      <c r="M17" s="96" t="s">
        <v>32</v>
      </c>
      <c r="N17" s="96" t="s">
        <v>34</v>
      </c>
      <c r="O17" s="121" t="s">
        <v>34</v>
      </c>
      <c r="P17" s="121" t="s">
        <v>32</v>
      </c>
      <c r="Q17" s="118"/>
      <c r="R17" s="96" t="s">
        <v>32</v>
      </c>
      <c r="S17" s="96" t="s">
        <v>32</v>
      </c>
      <c r="T17" s="96" t="s">
        <v>35</v>
      </c>
      <c r="U17" s="96" t="s">
        <v>32</v>
      </c>
      <c r="V17" s="96" t="s">
        <v>32</v>
      </c>
      <c r="W17" s="96" t="s">
        <v>38</v>
      </c>
      <c r="X17" s="209" t="s">
        <v>94</v>
      </c>
      <c r="Y17" s="200" t="s">
        <v>96</v>
      </c>
    </row>
    <row r="18" spans="1:26">
      <c r="A18" s="102">
        <v>25</v>
      </c>
      <c r="B18" s="102">
        <v>0</v>
      </c>
      <c r="C18" s="126">
        <v>10.58</v>
      </c>
      <c r="D18" s="102" t="s">
        <v>5</v>
      </c>
      <c r="E18" s="96" t="s">
        <v>32</v>
      </c>
      <c r="F18" s="200" t="s">
        <v>48</v>
      </c>
      <c r="G18" s="204" t="s">
        <v>90</v>
      </c>
      <c r="H18" s="204" t="s">
        <v>49</v>
      </c>
      <c r="I18" s="200" t="s">
        <v>90</v>
      </c>
      <c r="J18" s="120" t="s">
        <v>32</v>
      </c>
      <c r="K18" s="96" t="s">
        <v>33</v>
      </c>
      <c r="L18" s="96" t="s">
        <v>33</v>
      </c>
      <c r="M18" s="96" t="s">
        <v>32</v>
      </c>
      <c r="N18" s="96" t="s">
        <v>34</v>
      </c>
      <c r="O18" s="121" t="s">
        <v>34</v>
      </c>
      <c r="P18" s="121" t="s">
        <v>32</v>
      </c>
      <c r="Q18" s="118" t="s">
        <v>40</v>
      </c>
      <c r="R18" s="96" t="s">
        <v>32</v>
      </c>
      <c r="S18" s="96" t="s">
        <v>32</v>
      </c>
      <c r="T18" s="96" t="s">
        <v>35</v>
      </c>
      <c r="U18" s="96" t="s">
        <v>32</v>
      </c>
      <c r="V18" s="96" t="s">
        <v>32</v>
      </c>
      <c r="W18" s="96" t="s">
        <v>38</v>
      </c>
      <c r="X18" s="200" t="s">
        <v>33</v>
      </c>
      <c r="Y18" s="200" t="s">
        <v>96</v>
      </c>
    </row>
    <row r="19" spans="1:26">
      <c r="A19" s="102">
        <v>31</v>
      </c>
      <c r="B19" s="102">
        <v>0</v>
      </c>
      <c r="C19" s="126">
        <v>10.5</v>
      </c>
      <c r="D19" s="102" t="s">
        <v>5</v>
      </c>
      <c r="E19" s="96" t="s">
        <v>32</v>
      </c>
      <c r="F19" s="200" t="s">
        <v>48</v>
      </c>
      <c r="G19" s="200" t="s">
        <v>33</v>
      </c>
      <c r="H19" s="200" t="s">
        <v>49</v>
      </c>
      <c r="I19" s="200" t="s">
        <v>90</v>
      </c>
      <c r="J19" s="120" t="s">
        <v>32</v>
      </c>
      <c r="K19" s="96" t="s">
        <v>33</v>
      </c>
      <c r="L19" s="96" t="s">
        <v>32</v>
      </c>
      <c r="M19" s="96" t="s">
        <v>32</v>
      </c>
      <c r="N19" s="96" t="s">
        <v>34</v>
      </c>
      <c r="O19" s="121" t="s">
        <v>34</v>
      </c>
      <c r="P19" s="121" t="s">
        <v>32</v>
      </c>
      <c r="Q19" s="118"/>
      <c r="R19" s="96" t="s">
        <v>32</v>
      </c>
      <c r="S19" s="96" t="s">
        <v>32</v>
      </c>
      <c r="T19" s="96" t="s">
        <v>35</v>
      </c>
      <c r="U19" s="96" t="s">
        <v>32</v>
      </c>
      <c r="V19" s="96" t="s">
        <v>32</v>
      </c>
      <c r="W19" s="96" t="s">
        <v>38</v>
      </c>
      <c r="X19" s="207" t="s">
        <v>33</v>
      </c>
      <c r="Y19" s="200" t="s">
        <v>96</v>
      </c>
    </row>
    <row r="20" spans="1:26">
      <c r="A20" s="102">
        <v>35</v>
      </c>
      <c r="B20" s="102">
        <v>0</v>
      </c>
      <c r="C20" s="126">
        <v>10.08</v>
      </c>
      <c r="D20" s="102" t="s">
        <v>5</v>
      </c>
      <c r="E20" s="96" t="s">
        <v>32</v>
      </c>
      <c r="F20" s="200" t="s">
        <v>48</v>
      </c>
      <c r="G20" s="200" t="s">
        <v>33</v>
      </c>
      <c r="H20" s="204" t="s">
        <v>49</v>
      </c>
      <c r="I20" s="200" t="s">
        <v>90</v>
      </c>
      <c r="J20" s="120" t="s">
        <v>32</v>
      </c>
      <c r="K20" s="96" t="s">
        <v>35</v>
      </c>
      <c r="L20" s="96" t="s">
        <v>32</v>
      </c>
      <c r="M20" s="96" t="s">
        <v>32</v>
      </c>
      <c r="N20" s="96" t="s">
        <v>34</v>
      </c>
      <c r="O20" s="121" t="s">
        <v>34</v>
      </c>
      <c r="P20" s="121" t="s">
        <v>32</v>
      </c>
      <c r="Q20" s="118" t="s">
        <v>40</v>
      </c>
      <c r="R20" s="96" t="s">
        <v>32</v>
      </c>
      <c r="S20" s="96" t="s">
        <v>32</v>
      </c>
      <c r="T20" s="96" t="s">
        <v>35</v>
      </c>
      <c r="U20" s="96" t="s">
        <v>32</v>
      </c>
      <c r="V20" s="96" t="s">
        <v>32</v>
      </c>
      <c r="W20" s="96" t="s">
        <v>38</v>
      </c>
      <c r="X20" s="200" t="s">
        <v>96</v>
      </c>
      <c r="Y20" s="200" t="s">
        <v>96</v>
      </c>
    </row>
    <row r="21" spans="1:26">
      <c r="A21" s="102">
        <v>36</v>
      </c>
      <c r="B21" s="102">
        <v>1</v>
      </c>
      <c r="C21" s="126">
        <v>10.9</v>
      </c>
      <c r="D21" s="102" t="s">
        <v>5</v>
      </c>
      <c r="E21" s="96" t="s">
        <v>33</v>
      </c>
      <c r="F21" s="200" t="s">
        <v>48</v>
      </c>
      <c r="G21" s="204" t="s">
        <v>33</v>
      </c>
      <c r="H21" s="204" t="s">
        <v>49</v>
      </c>
      <c r="I21" s="200" t="s">
        <v>90</v>
      </c>
      <c r="J21" s="120" t="s">
        <v>32</v>
      </c>
      <c r="K21" s="96" t="s">
        <v>33</v>
      </c>
      <c r="L21" s="96" t="s">
        <v>33</v>
      </c>
      <c r="M21" s="96" t="s">
        <v>32</v>
      </c>
      <c r="N21" s="96" t="s">
        <v>34</v>
      </c>
      <c r="O21" s="121" t="s">
        <v>34</v>
      </c>
      <c r="P21" s="121" t="s">
        <v>32</v>
      </c>
      <c r="Q21" s="118" t="s">
        <v>40</v>
      </c>
      <c r="R21" s="96" t="s">
        <v>32</v>
      </c>
      <c r="S21" s="96" t="s">
        <v>32</v>
      </c>
      <c r="T21" s="96" t="s">
        <v>35</v>
      </c>
      <c r="U21" s="96" t="s">
        <v>32</v>
      </c>
      <c r="V21" s="96" t="s">
        <v>32</v>
      </c>
      <c r="W21" s="96" t="s">
        <v>38</v>
      </c>
      <c r="X21" s="200" t="s">
        <v>96</v>
      </c>
      <c r="Y21" s="200" t="s">
        <v>96</v>
      </c>
    </row>
    <row r="22" spans="1:26">
      <c r="A22" s="102">
        <v>38</v>
      </c>
      <c r="B22" s="102">
        <v>0</v>
      </c>
      <c r="C22" s="102">
        <v>10</v>
      </c>
      <c r="D22" s="102" t="s">
        <v>5</v>
      </c>
      <c r="E22" s="96" t="s">
        <v>33</v>
      </c>
      <c r="F22" s="204" t="s">
        <v>49</v>
      </c>
      <c r="G22" s="213" t="s">
        <v>98</v>
      </c>
      <c r="H22" s="200" t="s">
        <v>49</v>
      </c>
      <c r="I22" s="204" t="s">
        <v>98</v>
      </c>
      <c r="J22" s="120" t="s">
        <v>32</v>
      </c>
      <c r="K22" s="96" t="s">
        <v>33</v>
      </c>
      <c r="L22" s="96" t="s">
        <v>32</v>
      </c>
      <c r="M22" s="96" t="s">
        <v>32</v>
      </c>
      <c r="N22" s="96" t="s">
        <v>34</v>
      </c>
      <c r="O22" s="121" t="s">
        <v>34</v>
      </c>
      <c r="P22" s="121" t="s">
        <v>32</v>
      </c>
      <c r="Q22" s="118" t="s">
        <v>40</v>
      </c>
      <c r="R22" s="96" t="s">
        <v>32</v>
      </c>
      <c r="S22" s="96" t="s">
        <v>32</v>
      </c>
      <c r="T22" s="96" t="s">
        <v>35</v>
      </c>
      <c r="U22" s="96" t="s">
        <v>32</v>
      </c>
      <c r="V22" s="96" t="s">
        <v>32</v>
      </c>
      <c r="W22" s="96" t="s">
        <v>38</v>
      </c>
      <c r="X22" s="200" t="s">
        <v>33</v>
      </c>
      <c r="Y22" s="200" t="s">
        <v>96</v>
      </c>
    </row>
    <row r="23" spans="1:26">
      <c r="A23" s="122" t="s">
        <v>64</v>
      </c>
      <c r="B23" s="122">
        <v>0</v>
      </c>
      <c r="C23" s="122">
        <v>15.4</v>
      </c>
      <c r="D23" s="122" t="s">
        <v>85</v>
      </c>
      <c r="E23" s="98" t="s">
        <v>89</v>
      </c>
      <c r="F23" s="205" t="s">
        <v>92</v>
      </c>
      <c r="G23" s="201" t="s">
        <v>90</v>
      </c>
      <c r="H23" s="201" t="s">
        <v>49</v>
      </c>
      <c r="I23" s="205" t="s">
        <v>98</v>
      </c>
      <c r="J23" s="98" t="s">
        <v>90</v>
      </c>
      <c r="K23" s="98" t="s">
        <v>93</v>
      </c>
      <c r="L23" s="96" t="s">
        <v>90</v>
      </c>
      <c r="M23" s="98" t="s">
        <v>96</v>
      </c>
      <c r="N23" s="98" t="s">
        <v>91</v>
      </c>
      <c r="O23" s="99" t="s">
        <v>98</v>
      </c>
      <c r="P23" s="99" t="s">
        <v>96</v>
      </c>
      <c r="Q23" s="118"/>
      <c r="R23" s="98" t="s">
        <v>96</v>
      </c>
      <c r="S23" s="98" t="s">
        <v>96</v>
      </c>
      <c r="T23" s="98" t="s">
        <v>92</v>
      </c>
      <c r="U23" s="98" t="s">
        <v>89</v>
      </c>
      <c r="V23" s="98" t="s">
        <v>89</v>
      </c>
      <c r="W23" s="98" t="s">
        <v>50</v>
      </c>
      <c r="X23" s="205" t="s">
        <v>96</v>
      </c>
      <c r="Y23" s="201" t="s">
        <v>96</v>
      </c>
      <c r="Z23" s="110"/>
    </row>
    <row r="24" spans="1:26">
      <c r="A24" s="122" t="s">
        <v>65</v>
      </c>
      <c r="B24" s="122">
        <v>0</v>
      </c>
      <c r="C24" s="122">
        <v>7.4</v>
      </c>
      <c r="D24" s="122" t="s">
        <v>85</v>
      </c>
      <c r="E24" s="98" t="s">
        <v>89</v>
      </c>
      <c r="F24" s="205" t="s">
        <v>92</v>
      </c>
      <c r="G24" s="201" t="s">
        <v>98</v>
      </c>
      <c r="H24" s="201" t="s">
        <v>49</v>
      </c>
      <c r="I24" s="201" t="s">
        <v>90</v>
      </c>
      <c r="J24" s="98" t="s">
        <v>90</v>
      </c>
      <c r="K24" s="98" t="s">
        <v>93</v>
      </c>
      <c r="L24" s="96" t="s">
        <v>90</v>
      </c>
      <c r="M24" s="98" t="s">
        <v>96</v>
      </c>
      <c r="N24" s="98" t="s">
        <v>91</v>
      </c>
      <c r="O24" s="99" t="s">
        <v>98</v>
      </c>
      <c r="P24" s="99" t="s">
        <v>96</v>
      </c>
      <c r="Q24" s="118"/>
      <c r="R24" s="98" t="s">
        <v>96</v>
      </c>
      <c r="S24" s="98" t="s">
        <v>96</v>
      </c>
      <c r="T24" s="98" t="s">
        <v>92</v>
      </c>
      <c r="U24" s="98" t="s">
        <v>89</v>
      </c>
      <c r="V24" s="98" t="s">
        <v>89</v>
      </c>
      <c r="W24" s="98" t="s">
        <v>50</v>
      </c>
      <c r="X24" s="99" t="s">
        <v>89</v>
      </c>
      <c r="Y24" s="201" t="s">
        <v>96</v>
      </c>
      <c r="Z24" s="110"/>
    </row>
    <row r="25" spans="1:26" ht="15.5">
      <c r="A25" s="122" t="s">
        <v>67</v>
      </c>
      <c r="B25" s="122">
        <v>0</v>
      </c>
      <c r="C25" s="122">
        <v>12.2</v>
      </c>
      <c r="D25" s="122" t="s">
        <v>85</v>
      </c>
      <c r="E25" s="98" t="s">
        <v>89</v>
      </c>
      <c r="F25" s="205" t="s">
        <v>92</v>
      </c>
      <c r="G25" s="201" t="s">
        <v>98</v>
      </c>
      <c r="H25" s="205" t="s">
        <v>48</v>
      </c>
      <c r="I25" s="201" t="s">
        <v>90</v>
      </c>
      <c r="J25" s="98" t="s">
        <v>90</v>
      </c>
      <c r="K25" s="98" t="s">
        <v>91</v>
      </c>
      <c r="L25" s="96" t="s">
        <v>90</v>
      </c>
      <c r="M25" s="98" t="s">
        <v>96</v>
      </c>
      <c r="N25" s="98" t="s">
        <v>91</v>
      </c>
      <c r="O25" s="99" t="s">
        <v>98</v>
      </c>
      <c r="P25" s="99" t="s">
        <v>96</v>
      </c>
      <c r="Q25" s="118"/>
      <c r="R25" s="98" t="s">
        <v>96</v>
      </c>
      <c r="S25" s="98" t="s">
        <v>96</v>
      </c>
      <c r="T25" s="98" t="s">
        <v>92</v>
      </c>
      <c r="U25" s="98" t="s">
        <v>89</v>
      </c>
      <c r="V25" s="98" t="s">
        <v>89</v>
      </c>
      <c r="W25" s="98" t="s">
        <v>50</v>
      </c>
      <c r="X25" s="99" t="s">
        <v>89</v>
      </c>
      <c r="Y25" s="201" t="s">
        <v>96</v>
      </c>
      <c r="Z25" s="111" t="s">
        <v>95</v>
      </c>
    </row>
    <row r="26" spans="1:26">
      <c r="A26" s="122" t="s">
        <v>68</v>
      </c>
      <c r="B26" s="122">
        <v>0</v>
      </c>
      <c r="C26" s="122">
        <v>13.25</v>
      </c>
      <c r="D26" s="122" t="s">
        <v>85</v>
      </c>
      <c r="E26" s="98" t="s">
        <v>89</v>
      </c>
      <c r="F26" s="205" t="s">
        <v>92</v>
      </c>
      <c r="G26" s="205" t="s">
        <v>90</v>
      </c>
      <c r="H26" s="201" t="s">
        <v>49</v>
      </c>
      <c r="I26" s="201" t="s">
        <v>90</v>
      </c>
      <c r="J26" s="98" t="s">
        <v>90</v>
      </c>
      <c r="K26" s="98" t="s">
        <v>93</v>
      </c>
      <c r="L26" s="96" t="s">
        <v>90</v>
      </c>
      <c r="M26" s="98" t="s">
        <v>96</v>
      </c>
      <c r="N26" s="98" t="s">
        <v>91</v>
      </c>
      <c r="O26" s="99" t="s">
        <v>98</v>
      </c>
      <c r="P26" s="99" t="s">
        <v>96</v>
      </c>
      <c r="Q26" s="118"/>
      <c r="R26" s="98" t="s">
        <v>96</v>
      </c>
      <c r="S26" s="98" t="s">
        <v>96</v>
      </c>
      <c r="T26" s="98" t="s">
        <v>92</v>
      </c>
      <c r="U26" s="98" t="s">
        <v>89</v>
      </c>
      <c r="V26" s="98" t="s">
        <v>89</v>
      </c>
      <c r="W26" s="98" t="s">
        <v>50</v>
      </c>
      <c r="X26" s="99" t="s">
        <v>89</v>
      </c>
      <c r="Y26" s="201" t="s">
        <v>96</v>
      </c>
      <c r="Z26" s="110"/>
    </row>
    <row r="27" spans="1:26">
      <c r="A27" s="122" t="s">
        <v>69</v>
      </c>
      <c r="B27" s="122">
        <v>1</v>
      </c>
      <c r="C27" s="122">
        <v>18.75</v>
      </c>
      <c r="D27" s="122" t="s">
        <v>85</v>
      </c>
      <c r="E27" s="98" t="s">
        <v>89</v>
      </c>
      <c r="F27" s="205" t="s">
        <v>92</v>
      </c>
      <c r="G27" s="205" t="s">
        <v>90</v>
      </c>
      <c r="H27" s="205" t="s">
        <v>49</v>
      </c>
      <c r="I27" s="205" t="s">
        <v>98</v>
      </c>
      <c r="J27" s="98" t="s">
        <v>90</v>
      </c>
      <c r="K27" s="98" t="s">
        <v>93</v>
      </c>
      <c r="L27" s="96" t="s">
        <v>90</v>
      </c>
      <c r="M27" s="98" t="s">
        <v>96</v>
      </c>
      <c r="N27" s="98" t="s">
        <v>91</v>
      </c>
      <c r="O27" s="99" t="s">
        <v>98</v>
      </c>
      <c r="P27" s="99" t="s">
        <v>96</v>
      </c>
      <c r="Q27" s="118"/>
      <c r="R27" s="98" t="s">
        <v>96</v>
      </c>
      <c r="S27" s="98" t="s">
        <v>96</v>
      </c>
      <c r="T27" s="98" t="s">
        <v>92</v>
      </c>
      <c r="U27" s="98" t="s">
        <v>89</v>
      </c>
      <c r="V27" s="98" t="s">
        <v>89</v>
      </c>
      <c r="W27" s="98" t="s">
        <v>50</v>
      </c>
      <c r="X27" s="205" t="s">
        <v>96</v>
      </c>
      <c r="Y27" s="201" t="s">
        <v>96</v>
      </c>
      <c r="Z27" s="110" t="s">
        <v>95</v>
      </c>
    </row>
    <row r="28" spans="1:26">
      <c r="A28" s="122" t="s">
        <v>62</v>
      </c>
      <c r="B28" s="122">
        <v>0</v>
      </c>
      <c r="C28" s="122">
        <v>11.5</v>
      </c>
      <c r="D28" s="122" t="s">
        <v>85</v>
      </c>
      <c r="E28" s="98" t="s">
        <v>89</v>
      </c>
      <c r="F28" s="205" t="s">
        <v>92</v>
      </c>
      <c r="G28" s="201" t="s">
        <v>90</v>
      </c>
      <c r="H28" s="201" t="s">
        <v>49</v>
      </c>
      <c r="I28" s="201" t="s">
        <v>90</v>
      </c>
      <c r="J28" s="98" t="s">
        <v>89</v>
      </c>
      <c r="K28" s="98" t="s">
        <v>93</v>
      </c>
      <c r="L28" s="96" t="s">
        <v>90</v>
      </c>
      <c r="M28" s="98" t="s">
        <v>96</v>
      </c>
      <c r="N28" s="98" t="s">
        <v>91</v>
      </c>
      <c r="O28" s="99" t="s">
        <v>98</v>
      </c>
      <c r="P28" s="99" t="s">
        <v>96</v>
      </c>
      <c r="Q28" s="118"/>
      <c r="R28" s="98" t="s">
        <v>96</v>
      </c>
      <c r="S28" s="98" t="s">
        <v>96</v>
      </c>
      <c r="T28" s="98" t="s">
        <v>92</v>
      </c>
      <c r="U28" s="98" t="s">
        <v>89</v>
      </c>
      <c r="V28" s="98" t="s">
        <v>89</v>
      </c>
      <c r="W28" s="98" t="s">
        <v>50</v>
      </c>
      <c r="X28" s="99" t="s">
        <v>89</v>
      </c>
      <c r="Y28" s="201" t="s">
        <v>96</v>
      </c>
      <c r="Z28" s="110" t="s">
        <v>95</v>
      </c>
    </row>
    <row r="29" spans="1:26">
      <c r="A29" s="122" t="s">
        <v>75</v>
      </c>
      <c r="B29" s="122">
        <v>0</v>
      </c>
      <c r="C29" s="122">
        <v>16</v>
      </c>
      <c r="D29" s="122" t="s">
        <v>86</v>
      </c>
      <c r="E29" s="98" t="s">
        <v>89</v>
      </c>
      <c r="F29" s="205" t="s">
        <v>49</v>
      </c>
      <c r="G29" s="205" t="s">
        <v>90</v>
      </c>
      <c r="H29" s="201" t="s">
        <v>49</v>
      </c>
      <c r="I29" s="205" t="s">
        <v>98</v>
      </c>
      <c r="J29" s="98" t="s">
        <v>89</v>
      </c>
      <c r="K29" s="98" t="s">
        <v>92</v>
      </c>
      <c r="L29" s="96" t="s">
        <v>96</v>
      </c>
      <c r="M29" s="98" t="s">
        <v>96</v>
      </c>
      <c r="N29" s="98" t="s">
        <v>91</v>
      </c>
      <c r="O29" s="99" t="s">
        <v>98</v>
      </c>
      <c r="P29" s="99" t="s">
        <v>96</v>
      </c>
      <c r="Q29" s="118"/>
      <c r="R29" s="98" t="s">
        <v>96</v>
      </c>
      <c r="S29" s="98" t="s">
        <v>96</v>
      </c>
      <c r="T29" s="98" t="s">
        <v>92</v>
      </c>
      <c r="U29" s="98" t="s">
        <v>89</v>
      </c>
      <c r="V29" s="98" t="s">
        <v>89</v>
      </c>
      <c r="W29" s="98" t="s">
        <v>50</v>
      </c>
      <c r="X29" s="99" t="s">
        <v>89</v>
      </c>
      <c r="Y29" s="201" t="s">
        <v>96</v>
      </c>
      <c r="Z29" s="110"/>
    </row>
    <row r="30" spans="1:26">
      <c r="A30" s="122" t="s">
        <v>73</v>
      </c>
      <c r="B30" s="122">
        <v>1</v>
      </c>
      <c r="C30" s="122">
        <v>12</v>
      </c>
      <c r="D30" s="122" t="s">
        <v>86</v>
      </c>
      <c r="E30" s="98" t="s">
        <v>89</v>
      </c>
      <c r="F30" s="205" t="s">
        <v>92</v>
      </c>
      <c r="G30" s="205" t="s">
        <v>90</v>
      </c>
      <c r="H30" s="205" t="s">
        <v>49</v>
      </c>
      <c r="I30" s="201" t="s">
        <v>90</v>
      </c>
      <c r="J30" s="98" t="s">
        <v>90</v>
      </c>
      <c r="K30" s="98" t="s">
        <v>93</v>
      </c>
      <c r="L30" s="96" t="s">
        <v>90</v>
      </c>
      <c r="M30" s="98" t="s">
        <v>96</v>
      </c>
      <c r="N30" s="98" t="s">
        <v>91</v>
      </c>
      <c r="O30" s="99" t="s">
        <v>98</v>
      </c>
      <c r="P30" s="99" t="s">
        <v>96</v>
      </c>
      <c r="Q30" s="118"/>
      <c r="R30" s="98" t="s">
        <v>96</v>
      </c>
      <c r="S30" s="98" t="s">
        <v>96</v>
      </c>
      <c r="T30" s="98" t="s">
        <v>92</v>
      </c>
      <c r="U30" s="98" t="s">
        <v>89</v>
      </c>
      <c r="V30" s="98" t="s">
        <v>89</v>
      </c>
      <c r="W30" s="98" t="s">
        <v>50</v>
      </c>
      <c r="X30" s="205" t="s">
        <v>96</v>
      </c>
      <c r="Y30" s="201" t="s">
        <v>96</v>
      </c>
      <c r="Z30" s="110" t="s">
        <v>95</v>
      </c>
    </row>
    <row r="31" spans="1:26">
      <c r="A31" s="102">
        <v>68</v>
      </c>
      <c r="B31" s="102">
        <v>0</v>
      </c>
      <c r="C31" s="126">
        <v>10.17</v>
      </c>
      <c r="D31" s="102" t="s">
        <v>6</v>
      </c>
      <c r="E31" s="120" t="s">
        <v>32</v>
      </c>
      <c r="F31" s="200" t="s">
        <v>48</v>
      </c>
      <c r="G31" s="200" t="s">
        <v>90</v>
      </c>
      <c r="H31" s="204" t="s">
        <v>49</v>
      </c>
      <c r="I31" s="202" t="s">
        <v>90</v>
      </c>
      <c r="J31" s="120" t="s">
        <v>32</v>
      </c>
      <c r="K31" s="96" t="s">
        <v>33</v>
      </c>
      <c r="L31" s="96" t="s">
        <v>33</v>
      </c>
      <c r="M31" s="96" t="s">
        <v>32</v>
      </c>
      <c r="N31" s="96" t="s">
        <v>34</v>
      </c>
      <c r="O31" s="121" t="s">
        <v>34</v>
      </c>
      <c r="P31" s="121" t="s">
        <v>32</v>
      </c>
      <c r="Q31" s="118"/>
      <c r="R31" s="96" t="s">
        <v>32</v>
      </c>
      <c r="S31" s="96" t="s">
        <v>32</v>
      </c>
      <c r="T31" s="96" t="s">
        <v>35</v>
      </c>
      <c r="U31" s="96" t="s">
        <v>32</v>
      </c>
      <c r="V31" s="96" t="s">
        <v>32</v>
      </c>
      <c r="W31" s="96" t="s">
        <v>38</v>
      </c>
      <c r="X31" s="200" t="s">
        <v>96</v>
      </c>
      <c r="Y31" s="200" t="s">
        <v>96</v>
      </c>
    </row>
    <row r="32" spans="1:26">
      <c r="A32" s="102">
        <v>69</v>
      </c>
      <c r="B32" s="102">
        <v>0</v>
      </c>
      <c r="C32" s="126">
        <v>7.58</v>
      </c>
      <c r="D32" s="102" t="s">
        <v>6</v>
      </c>
      <c r="E32" s="120" t="s">
        <v>32</v>
      </c>
      <c r="F32" s="202" t="s">
        <v>48</v>
      </c>
      <c r="G32" s="204" t="s">
        <v>33</v>
      </c>
      <c r="H32" s="200" t="s">
        <v>49</v>
      </c>
      <c r="I32" s="202" t="s">
        <v>90</v>
      </c>
      <c r="J32" s="120" t="s">
        <v>32</v>
      </c>
      <c r="K32" s="96" t="s">
        <v>35</v>
      </c>
      <c r="L32" s="96" t="s">
        <v>32</v>
      </c>
      <c r="M32" s="96" t="s">
        <v>32</v>
      </c>
      <c r="N32" s="96" t="s">
        <v>34</v>
      </c>
      <c r="O32" s="121" t="s">
        <v>34</v>
      </c>
      <c r="P32" s="121" t="s">
        <v>32</v>
      </c>
      <c r="Q32" s="118"/>
      <c r="R32" s="96" t="s">
        <v>32</v>
      </c>
      <c r="S32" s="96" t="s">
        <v>32</v>
      </c>
      <c r="T32" s="96" t="s">
        <v>35</v>
      </c>
      <c r="U32" s="96" t="s">
        <v>32</v>
      </c>
      <c r="V32" s="96" t="s">
        <v>32</v>
      </c>
      <c r="W32" s="96" t="s">
        <v>38</v>
      </c>
      <c r="X32" s="200" t="s">
        <v>33</v>
      </c>
      <c r="Y32" s="200" t="s">
        <v>96</v>
      </c>
    </row>
    <row r="33" spans="1:26">
      <c r="A33" s="102">
        <v>93</v>
      </c>
      <c r="B33" s="102">
        <v>1</v>
      </c>
      <c r="C33" s="126">
        <v>6.42</v>
      </c>
      <c r="D33" s="102" t="s">
        <v>6</v>
      </c>
      <c r="E33" s="120" t="s">
        <v>32</v>
      </c>
      <c r="F33" s="202" t="s">
        <v>48</v>
      </c>
      <c r="G33" s="204" t="s">
        <v>33</v>
      </c>
      <c r="H33" s="204" t="s">
        <v>49</v>
      </c>
      <c r="I33" s="202" t="s">
        <v>90</v>
      </c>
      <c r="J33" s="120" t="s">
        <v>32</v>
      </c>
      <c r="K33" s="96" t="s">
        <v>33</v>
      </c>
      <c r="L33" s="96" t="s">
        <v>33</v>
      </c>
      <c r="M33" s="96" t="s">
        <v>32</v>
      </c>
      <c r="N33" s="96" t="s">
        <v>34</v>
      </c>
      <c r="O33" s="121" t="s">
        <v>34</v>
      </c>
      <c r="P33" s="121" t="s">
        <v>32</v>
      </c>
      <c r="Q33" s="118"/>
      <c r="R33" s="96" t="s">
        <v>32</v>
      </c>
      <c r="S33" s="96" t="s">
        <v>32</v>
      </c>
      <c r="T33" s="96" t="s">
        <v>35</v>
      </c>
      <c r="U33" s="96" t="s">
        <v>32</v>
      </c>
      <c r="V33" s="96" t="s">
        <v>32</v>
      </c>
      <c r="W33" s="96" t="s">
        <v>38</v>
      </c>
      <c r="X33" s="200" t="s">
        <v>96</v>
      </c>
      <c r="Y33" s="203" t="s">
        <v>96</v>
      </c>
    </row>
    <row r="34" spans="1:26">
      <c r="A34" s="102">
        <v>102</v>
      </c>
      <c r="B34" s="102">
        <v>1</v>
      </c>
      <c r="C34" s="126">
        <v>10.08</v>
      </c>
      <c r="D34" s="102" t="s">
        <v>6</v>
      </c>
      <c r="E34" s="120" t="s">
        <v>33</v>
      </c>
      <c r="F34" s="202" t="s">
        <v>48</v>
      </c>
      <c r="G34" s="200" t="s">
        <v>33</v>
      </c>
      <c r="H34" s="204" t="s">
        <v>49</v>
      </c>
      <c r="I34" s="202" t="s">
        <v>90</v>
      </c>
      <c r="J34" s="120" t="s">
        <v>32</v>
      </c>
      <c r="K34" s="96" t="s">
        <v>35</v>
      </c>
      <c r="L34" s="96" t="s">
        <v>32</v>
      </c>
      <c r="M34" s="96" t="s">
        <v>32</v>
      </c>
      <c r="N34" s="96" t="s">
        <v>34</v>
      </c>
      <c r="O34" s="121" t="s">
        <v>34</v>
      </c>
      <c r="P34" s="121" t="s">
        <v>32</v>
      </c>
      <c r="Q34" s="118"/>
      <c r="R34" s="96" t="s">
        <v>32</v>
      </c>
      <c r="S34" s="96" t="s">
        <v>32</v>
      </c>
      <c r="T34" s="96" t="s">
        <v>35</v>
      </c>
      <c r="U34" s="96" t="s">
        <v>32</v>
      </c>
      <c r="V34" s="96" t="s">
        <v>32</v>
      </c>
      <c r="W34" s="96" t="s">
        <v>38</v>
      </c>
      <c r="X34" s="200" t="s">
        <v>33</v>
      </c>
      <c r="Y34" s="200" t="s">
        <v>96</v>
      </c>
    </row>
    <row r="35" spans="1:26">
      <c r="A35" s="102">
        <v>109</v>
      </c>
      <c r="B35" s="102">
        <v>0</v>
      </c>
      <c r="C35" s="126">
        <v>10.67</v>
      </c>
      <c r="D35" s="102" t="s">
        <v>6</v>
      </c>
      <c r="E35" s="120" t="s">
        <v>32</v>
      </c>
      <c r="F35" s="202" t="s">
        <v>48</v>
      </c>
      <c r="G35" s="204" t="s">
        <v>33</v>
      </c>
      <c r="H35" s="204" t="s">
        <v>49</v>
      </c>
      <c r="I35" s="202" t="s">
        <v>90</v>
      </c>
      <c r="J35" s="120" t="s">
        <v>32</v>
      </c>
      <c r="K35" s="96" t="s">
        <v>33</v>
      </c>
      <c r="L35" s="96" t="s">
        <v>33</v>
      </c>
      <c r="M35" s="96" t="s">
        <v>32</v>
      </c>
      <c r="N35" s="96" t="s">
        <v>34</v>
      </c>
      <c r="O35" s="121" t="s">
        <v>34</v>
      </c>
      <c r="P35" s="121" t="s">
        <v>32</v>
      </c>
      <c r="Q35" s="118"/>
      <c r="R35" s="96" t="s">
        <v>32</v>
      </c>
      <c r="S35" s="96" t="s">
        <v>32</v>
      </c>
      <c r="T35" s="96" t="s">
        <v>35</v>
      </c>
      <c r="U35" s="96" t="s">
        <v>32</v>
      </c>
      <c r="V35" s="96" t="s">
        <v>32</v>
      </c>
      <c r="W35" s="96" t="s">
        <v>38</v>
      </c>
      <c r="X35" s="200" t="s">
        <v>96</v>
      </c>
      <c r="Y35" s="200" t="s">
        <v>96</v>
      </c>
    </row>
    <row r="36" spans="1:26">
      <c r="A36" s="102">
        <v>130</v>
      </c>
      <c r="B36" s="102">
        <v>0</v>
      </c>
      <c r="C36" s="126">
        <v>10.42</v>
      </c>
      <c r="D36" s="102" t="s">
        <v>6</v>
      </c>
      <c r="E36" s="120" t="s">
        <v>32</v>
      </c>
      <c r="F36" s="202" t="s">
        <v>48</v>
      </c>
      <c r="G36" s="204" t="s">
        <v>33</v>
      </c>
      <c r="H36" s="204" t="s">
        <v>49</v>
      </c>
      <c r="I36" s="202" t="s">
        <v>90</v>
      </c>
      <c r="J36" s="120" t="s">
        <v>32</v>
      </c>
      <c r="K36" s="96" t="s">
        <v>33</v>
      </c>
      <c r="L36" s="96" t="s">
        <v>33</v>
      </c>
      <c r="M36" s="96" t="s">
        <v>32</v>
      </c>
      <c r="N36" s="96" t="s">
        <v>34</v>
      </c>
      <c r="O36" s="121" t="s">
        <v>34</v>
      </c>
      <c r="P36" s="121" t="s">
        <v>32</v>
      </c>
      <c r="Q36" s="118"/>
      <c r="R36" s="96" t="s">
        <v>32</v>
      </c>
      <c r="S36" s="96" t="s">
        <v>32</v>
      </c>
      <c r="T36" s="96" t="s">
        <v>35</v>
      </c>
      <c r="U36" s="96" t="s">
        <v>32</v>
      </c>
      <c r="V36" s="96" t="s">
        <v>32</v>
      </c>
      <c r="W36" s="96" t="s">
        <v>38</v>
      </c>
      <c r="X36" s="200" t="s">
        <v>33</v>
      </c>
      <c r="Y36" s="200" t="s">
        <v>96</v>
      </c>
    </row>
    <row r="37" spans="1:26">
      <c r="A37" s="102">
        <v>135</v>
      </c>
      <c r="B37" s="102">
        <v>1</v>
      </c>
      <c r="C37" s="126">
        <v>9.08</v>
      </c>
      <c r="D37" s="102" t="s">
        <v>6</v>
      </c>
      <c r="E37" s="120" t="s">
        <v>32</v>
      </c>
      <c r="F37" s="206" t="s">
        <v>49</v>
      </c>
      <c r="G37" s="204" t="s">
        <v>32</v>
      </c>
      <c r="H37" s="204" t="s">
        <v>49</v>
      </c>
      <c r="I37" s="202" t="s">
        <v>96</v>
      </c>
      <c r="J37" s="120" t="s">
        <v>33</v>
      </c>
      <c r="K37" s="96" t="s">
        <v>33</v>
      </c>
      <c r="L37" s="96" t="s">
        <v>34</v>
      </c>
      <c r="M37" s="96" t="s">
        <v>32</v>
      </c>
      <c r="N37" s="96" t="s">
        <v>34</v>
      </c>
      <c r="O37" s="121" t="s">
        <v>34</v>
      </c>
      <c r="P37" s="121" t="s">
        <v>32</v>
      </c>
      <c r="Q37" s="118"/>
      <c r="R37" s="96" t="s">
        <v>32</v>
      </c>
      <c r="S37" s="96" t="s">
        <v>32</v>
      </c>
      <c r="T37" s="96" t="s">
        <v>35</v>
      </c>
      <c r="U37" s="96" t="s">
        <v>32</v>
      </c>
      <c r="V37" s="96" t="s">
        <v>32</v>
      </c>
      <c r="W37" s="96" t="s">
        <v>38</v>
      </c>
      <c r="X37" s="207" t="s">
        <v>33</v>
      </c>
      <c r="Y37" s="200" t="s">
        <v>96</v>
      </c>
    </row>
    <row r="38" spans="1:26">
      <c r="A38" s="102">
        <v>139</v>
      </c>
      <c r="B38" s="102">
        <v>1</v>
      </c>
      <c r="C38" s="126">
        <v>11.42</v>
      </c>
      <c r="D38" s="102" t="s">
        <v>6</v>
      </c>
      <c r="E38" s="120" t="s">
        <v>32</v>
      </c>
      <c r="F38" s="202" t="s">
        <v>48</v>
      </c>
      <c r="G38" s="204" t="s">
        <v>32</v>
      </c>
      <c r="H38" s="204" t="s">
        <v>49</v>
      </c>
      <c r="I38" s="202" t="s">
        <v>90</v>
      </c>
      <c r="J38" s="120" t="s">
        <v>32</v>
      </c>
      <c r="K38" s="96" t="s">
        <v>35</v>
      </c>
      <c r="L38" s="96" t="s">
        <v>32</v>
      </c>
      <c r="M38" s="96" t="s">
        <v>32</v>
      </c>
      <c r="N38" s="96" t="s">
        <v>34</v>
      </c>
      <c r="O38" s="121" t="s">
        <v>34</v>
      </c>
      <c r="P38" s="121" t="s">
        <v>32</v>
      </c>
      <c r="Q38" s="118" t="s">
        <v>40</v>
      </c>
      <c r="R38" s="96" t="s">
        <v>32</v>
      </c>
      <c r="S38" s="96" t="s">
        <v>32</v>
      </c>
      <c r="T38" s="96" t="s">
        <v>35</v>
      </c>
      <c r="U38" s="96" t="s">
        <v>32</v>
      </c>
      <c r="V38" s="96" t="s">
        <v>32</v>
      </c>
      <c r="W38" s="96" t="s">
        <v>38</v>
      </c>
      <c r="X38" s="200" t="s">
        <v>96</v>
      </c>
      <c r="Y38" s="200" t="s">
        <v>96</v>
      </c>
      <c r="Z38" s="210" t="s">
        <v>95</v>
      </c>
    </row>
    <row r="39" spans="1:26">
      <c r="A39" s="102">
        <v>142</v>
      </c>
      <c r="B39" s="102">
        <v>1</v>
      </c>
      <c r="C39" s="126">
        <v>5.75</v>
      </c>
      <c r="D39" s="102" t="s">
        <v>6</v>
      </c>
      <c r="E39" s="120" t="s">
        <v>32</v>
      </c>
      <c r="F39" s="202" t="s">
        <v>48</v>
      </c>
      <c r="G39" s="204" t="s">
        <v>32</v>
      </c>
      <c r="H39" s="200" t="s">
        <v>50</v>
      </c>
      <c r="I39" s="202" t="s">
        <v>90</v>
      </c>
      <c r="J39" s="120" t="s">
        <v>33</v>
      </c>
      <c r="K39" s="96" t="s">
        <v>33</v>
      </c>
      <c r="L39" s="96" t="s">
        <v>34</v>
      </c>
      <c r="M39" s="96" t="s">
        <v>32</v>
      </c>
      <c r="N39" s="96" t="s">
        <v>34</v>
      </c>
      <c r="O39" s="121" t="s">
        <v>34</v>
      </c>
      <c r="P39" s="121" t="s">
        <v>32</v>
      </c>
      <c r="Q39" s="118"/>
      <c r="R39" s="96" t="s">
        <v>32</v>
      </c>
      <c r="S39" s="96" t="s">
        <v>32</v>
      </c>
      <c r="T39" s="96" t="s">
        <v>35</v>
      </c>
      <c r="U39" s="96" t="s">
        <v>32</v>
      </c>
      <c r="V39" s="96" t="s">
        <v>32</v>
      </c>
      <c r="W39" s="96" t="s">
        <v>38</v>
      </c>
      <c r="X39" s="200" t="s">
        <v>96</v>
      </c>
      <c r="Y39" s="200" t="s">
        <v>96</v>
      </c>
      <c r="Z39" s="210" t="s">
        <v>95</v>
      </c>
    </row>
    <row r="40" spans="1:26">
      <c r="A40" s="102">
        <v>146</v>
      </c>
      <c r="B40" s="102">
        <v>0</v>
      </c>
      <c r="C40" s="102">
        <v>7.3</v>
      </c>
      <c r="D40" s="102" t="s">
        <v>6</v>
      </c>
      <c r="E40" s="120" t="s">
        <v>32</v>
      </c>
      <c r="F40" s="202" t="s">
        <v>48</v>
      </c>
      <c r="G40" s="213" t="s">
        <v>98</v>
      </c>
      <c r="H40" s="200" t="s">
        <v>49</v>
      </c>
      <c r="I40" s="202" t="s">
        <v>90</v>
      </c>
      <c r="J40" s="120" t="s">
        <v>36</v>
      </c>
      <c r="K40" s="96" t="s">
        <v>33</v>
      </c>
      <c r="L40" s="96" t="s">
        <v>34</v>
      </c>
      <c r="M40" s="96" t="s">
        <v>32</v>
      </c>
      <c r="N40" s="96" t="s">
        <v>34</v>
      </c>
      <c r="O40" s="121" t="s">
        <v>34</v>
      </c>
      <c r="P40" s="121" t="s">
        <v>32</v>
      </c>
      <c r="Q40" s="118" t="s">
        <v>40</v>
      </c>
      <c r="R40" s="96" t="s">
        <v>32</v>
      </c>
      <c r="S40" s="96" t="s">
        <v>32</v>
      </c>
      <c r="T40" s="96" t="s">
        <v>35</v>
      </c>
      <c r="U40" s="96" t="s">
        <v>32</v>
      </c>
      <c r="V40" s="96" t="s">
        <v>32</v>
      </c>
      <c r="W40" s="96" t="s">
        <v>38</v>
      </c>
      <c r="X40" s="119" t="s">
        <v>33</v>
      </c>
      <c r="Y40" s="200" t="s">
        <v>96</v>
      </c>
    </row>
    <row r="41" spans="1:26">
      <c r="A41" s="102">
        <v>168</v>
      </c>
      <c r="B41" s="102">
        <v>1</v>
      </c>
      <c r="C41" s="102">
        <v>9</v>
      </c>
      <c r="D41" s="102" t="s">
        <v>6</v>
      </c>
      <c r="E41" s="120" t="s">
        <v>32</v>
      </c>
      <c r="F41" s="202" t="s">
        <v>48</v>
      </c>
      <c r="G41" s="204" t="s">
        <v>32</v>
      </c>
      <c r="H41" s="204" t="s">
        <v>49</v>
      </c>
      <c r="I41" s="202" t="s">
        <v>90</v>
      </c>
      <c r="J41" s="120" t="s">
        <v>32</v>
      </c>
      <c r="K41" s="96" t="s">
        <v>35</v>
      </c>
      <c r="L41" s="96" t="s">
        <v>32</v>
      </c>
      <c r="M41" s="96" t="s">
        <v>32</v>
      </c>
      <c r="N41" s="96" t="s">
        <v>34</v>
      </c>
      <c r="O41" s="121" t="s">
        <v>34</v>
      </c>
      <c r="P41" s="121" t="s">
        <v>32</v>
      </c>
      <c r="Q41" s="118"/>
      <c r="R41" s="96" t="s">
        <v>32</v>
      </c>
      <c r="S41" s="96" t="s">
        <v>32</v>
      </c>
      <c r="T41" s="96" t="s">
        <v>35</v>
      </c>
      <c r="U41" s="96" t="s">
        <v>32</v>
      </c>
      <c r="V41" s="96" t="s">
        <v>32</v>
      </c>
      <c r="W41" s="96" t="s">
        <v>38</v>
      </c>
      <c r="X41" s="200" t="s">
        <v>96</v>
      </c>
      <c r="Y41" s="200" t="s">
        <v>96</v>
      </c>
      <c r="Z41" s="210" t="s">
        <v>95</v>
      </c>
    </row>
    <row r="42" spans="1:26">
      <c r="A42" s="102">
        <v>169</v>
      </c>
      <c r="B42" s="102">
        <v>1</v>
      </c>
      <c r="C42" s="126">
        <v>15.67</v>
      </c>
      <c r="D42" s="102" t="s">
        <v>6</v>
      </c>
      <c r="E42" s="120" t="s">
        <v>32</v>
      </c>
      <c r="F42" s="202" t="s">
        <v>48</v>
      </c>
      <c r="G42" s="213" t="s">
        <v>90</v>
      </c>
      <c r="H42" s="204" t="s">
        <v>49</v>
      </c>
      <c r="I42" s="202" t="s">
        <v>90</v>
      </c>
      <c r="J42" s="120" t="s">
        <v>32</v>
      </c>
      <c r="K42" s="96" t="s">
        <v>35</v>
      </c>
      <c r="L42" s="96" t="s">
        <v>32</v>
      </c>
      <c r="M42" s="96" t="s">
        <v>32</v>
      </c>
      <c r="N42" s="96" t="s">
        <v>34</v>
      </c>
      <c r="O42" s="121" t="s">
        <v>34</v>
      </c>
      <c r="P42" s="121" t="s">
        <v>32</v>
      </c>
      <c r="Q42" s="118"/>
      <c r="R42" s="96" t="s">
        <v>32</v>
      </c>
      <c r="S42" s="96" t="s">
        <v>32</v>
      </c>
      <c r="T42" s="96" t="s">
        <v>35</v>
      </c>
      <c r="U42" s="96" t="s">
        <v>32</v>
      </c>
      <c r="V42" s="96" t="s">
        <v>32</v>
      </c>
      <c r="W42" s="96" t="s">
        <v>38</v>
      </c>
      <c r="X42" s="200" t="s">
        <v>33</v>
      </c>
      <c r="Y42" s="200" t="s">
        <v>96</v>
      </c>
    </row>
    <row r="43" spans="1:26">
      <c r="A43" s="102">
        <v>172</v>
      </c>
      <c r="B43" s="102">
        <v>0</v>
      </c>
      <c r="C43" s="126">
        <v>8.67</v>
      </c>
      <c r="D43" s="102" t="s">
        <v>6</v>
      </c>
      <c r="E43" s="120" t="s">
        <v>32</v>
      </c>
      <c r="F43" s="202" t="s">
        <v>48</v>
      </c>
      <c r="G43" s="200" t="s">
        <v>33</v>
      </c>
      <c r="H43" s="204" t="s">
        <v>49</v>
      </c>
      <c r="I43" s="202" t="s">
        <v>90</v>
      </c>
      <c r="J43" s="120" t="s">
        <v>32</v>
      </c>
      <c r="K43" s="96" t="s">
        <v>35</v>
      </c>
      <c r="L43" s="96" t="s">
        <v>32</v>
      </c>
      <c r="M43" s="96" t="s">
        <v>32</v>
      </c>
      <c r="N43" s="96" t="s">
        <v>34</v>
      </c>
      <c r="O43" s="121" t="s">
        <v>34</v>
      </c>
      <c r="P43" s="121" t="s">
        <v>32</v>
      </c>
      <c r="Q43" s="118"/>
      <c r="R43" s="96" t="s">
        <v>32</v>
      </c>
      <c r="S43" s="96" t="s">
        <v>32</v>
      </c>
      <c r="T43" s="96" t="s">
        <v>35</v>
      </c>
      <c r="U43" s="96" t="s">
        <v>32</v>
      </c>
      <c r="V43" s="96" t="s">
        <v>32</v>
      </c>
      <c r="W43" s="96" t="s">
        <v>38</v>
      </c>
      <c r="X43" s="200" t="s">
        <v>96</v>
      </c>
      <c r="Y43" s="200" t="s">
        <v>96</v>
      </c>
    </row>
    <row r="44" spans="1:26">
      <c r="A44" s="102">
        <v>175</v>
      </c>
      <c r="B44" s="102">
        <v>0</v>
      </c>
      <c r="C44" s="126">
        <v>8.67</v>
      </c>
      <c r="D44" s="102" t="s">
        <v>6</v>
      </c>
      <c r="E44" s="120" t="s">
        <v>32</v>
      </c>
      <c r="F44" s="202" t="s">
        <v>48</v>
      </c>
      <c r="G44" s="213" t="s">
        <v>98</v>
      </c>
      <c r="H44" s="204" t="s">
        <v>49</v>
      </c>
      <c r="I44" s="202" t="s">
        <v>90</v>
      </c>
      <c r="J44" s="120" t="s">
        <v>32</v>
      </c>
      <c r="K44" s="96" t="s">
        <v>35</v>
      </c>
      <c r="L44" s="96" t="s">
        <v>32</v>
      </c>
      <c r="M44" s="96" t="s">
        <v>32</v>
      </c>
      <c r="N44" s="96" t="s">
        <v>34</v>
      </c>
      <c r="O44" s="121" t="s">
        <v>34</v>
      </c>
      <c r="P44" s="121" t="s">
        <v>32</v>
      </c>
      <c r="Q44" s="118"/>
      <c r="R44" s="96" t="s">
        <v>32</v>
      </c>
      <c r="S44" s="96" t="s">
        <v>32</v>
      </c>
      <c r="T44" s="96" t="s">
        <v>35</v>
      </c>
      <c r="U44" s="96" t="s">
        <v>32</v>
      </c>
      <c r="V44" s="96" t="s">
        <v>32</v>
      </c>
      <c r="W44" s="96" t="s">
        <v>38</v>
      </c>
      <c r="X44" s="200" t="s">
        <v>96</v>
      </c>
      <c r="Y44" s="200" t="s">
        <v>96</v>
      </c>
    </row>
    <row r="45" spans="1:26">
      <c r="A45" s="102">
        <v>178</v>
      </c>
      <c r="B45" s="102">
        <v>1</v>
      </c>
      <c r="C45" s="102">
        <v>8</v>
      </c>
      <c r="D45" s="102" t="s">
        <v>6</v>
      </c>
      <c r="E45" s="120" t="s">
        <v>32</v>
      </c>
      <c r="F45" s="202" t="s">
        <v>48</v>
      </c>
      <c r="G45" s="200" t="s">
        <v>33</v>
      </c>
      <c r="H45" s="204" t="s">
        <v>49</v>
      </c>
      <c r="I45" s="202" t="s">
        <v>90</v>
      </c>
      <c r="J45" s="120" t="s">
        <v>32</v>
      </c>
      <c r="K45" s="96" t="s">
        <v>33</v>
      </c>
      <c r="L45" s="96" t="s">
        <v>32</v>
      </c>
      <c r="M45" s="96" t="s">
        <v>32</v>
      </c>
      <c r="N45" s="96" t="s">
        <v>34</v>
      </c>
      <c r="O45" s="121" t="s">
        <v>34</v>
      </c>
      <c r="P45" s="121" t="s">
        <v>32</v>
      </c>
      <c r="Q45" s="118"/>
      <c r="R45" s="96" t="s">
        <v>32</v>
      </c>
      <c r="S45" s="96" t="s">
        <v>32</v>
      </c>
      <c r="T45" s="96" t="s">
        <v>35</v>
      </c>
      <c r="U45" s="96" t="s">
        <v>32</v>
      </c>
      <c r="V45" s="96" t="s">
        <v>32</v>
      </c>
      <c r="W45" s="96" t="s">
        <v>38</v>
      </c>
      <c r="X45" s="119" t="s">
        <v>33</v>
      </c>
      <c r="Y45" s="200" t="s">
        <v>96</v>
      </c>
    </row>
    <row r="46" spans="1:26">
      <c r="A46" s="102">
        <v>194</v>
      </c>
      <c r="B46" s="102">
        <v>1</v>
      </c>
      <c r="C46" s="102">
        <v>10.9</v>
      </c>
      <c r="D46" s="102" t="s">
        <v>6</v>
      </c>
      <c r="E46" s="120" t="s">
        <v>32</v>
      </c>
      <c r="F46" s="202" t="s">
        <v>48</v>
      </c>
      <c r="G46" s="213" t="s">
        <v>96</v>
      </c>
      <c r="H46" s="204" t="s">
        <v>49</v>
      </c>
      <c r="I46" s="202" t="s">
        <v>90</v>
      </c>
      <c r="J46" s="120" t="s">
        <v>32</v>
      </c>
      <c r="K46" s="96" t="s">
        <v>33</v>
      </c>
      <c r="L46" s="96" t="s">
        <v>34</v>
      </c>
      <c r="M46" s="96" t="s">
        <v>32</v>
      </c>
      <c r="N46" s="96" t="s">
        <v>34</v>
      </c>
      <c r="O46" s="121" t="s">
        <v>34</v>
      </c>
      <c r="P46" s="121" t="s">
        <v>32</v>
      </c>
      <c r="Q46" s="118"/>
      <c r="R46" s="96" t="s">
        <v>32</v>
      </c>
      <c r="S46" s="96" t="s">
        <v>32</v>
      </c>
      <c r="T46" s="96" t="s">
        <v>35</v>
      </c>
      <c r="U46" s="96" t="s">
        <v>32</v>
      </c>
      <c r="V46" s="96" t="s">
        <v>32</v>
      </c>
      <c r="W46" s="96" t="s">
        <v>38</v>
      </c>
      <c r="X46" s="200" t="s">
        <v>33</v>
      </c>
      <c r="Y46" s="200" t="s">
        <v>96</v>
      </c>
    </row>
    <row r="47" spans="1:26">
      <c r="A47" s="102">
        <v>204</v>
      </c>
      <c r="B47" s="102">
        <v>0</v>
      </c>
      <c r="C47" s="102">
        <v>9</v>
      </c>
      <c r="D47" s="102" t="s">
        <v>6</v>
      </c>
      <c r="E47" s="120" t="s">
        <v>32</v>
      </c>
      <c r="F47" s="202" t="s">
        <v>48</v>
      </c>
      <c r="G47" s="204" t="s">
        <v>33</v>
      </c>
      <c r="H47" s="204" t="s">
        <v>49</v>
      </c>
      <c r="I47" s="202" t="s">
        <v>90</v>
      </c>
      <c r="J47" s="120" t="s">
        <v>33</v>
      </c>
      <c r="K47" s="96" t="s">
        <v>33</v>
      </c>
      <c r="L47" s="96" t="s">
        <v>33</v>
      </c>
      <c r="M47" s="96" t="s">
        <v>32</v>
      </c>
      <c r="N47" s="96" t="s">
        <v>34</v>
      </c>
      <c r="O47" s="121" t="s">
        <v>34</v>
      </c>
      <c r="P47" s="121" t="s">
        <v>32</v>
      </c>
      <c r="Q47" s="118"/>
      <c r="R47" s="96" t="s">
        <v>32</v>
      </c>
      <c r="S47" s="96" t="s">
        <v>32</v>
      </c>
      <c r="T47" s="96" t="s">
        <v>35</v>
      </c>
      <c r="U47" s="96" t="s">
        <v>32</v>
      </c>
      <c r="V47" s="96" t="s">
        <v>32</v>
      </c>
      <c r="W47" s="96" t="s">
        <v>38</v>
      </c>
      <c r="X47" s="200" t="s">
        <v>33</v>
      </c>
      <c r="Y47" s="200" t="s">
        <v>96</v>
      </c>
      <c r="Z47" s="210" t="s">
        <v>95</v>
      </c>
    </row>
    <row r="48" spans="1:26">
      <c r="A48" s="102">
        <v>208</v>
      </c>
      <c r="B48" s="102">
        <v>0</v>
      </c>
      <c r="C48" s="102">
        <v>7.3</v>
      </c>
      <c r="D48" s="102" t="s">
        <v>6</v>
      </c>
      <c r="E48" s="120" t="s">
        <v>32</v>
      </c>
      <c r="F48" s="202" t="s">
        <v>48</v>
      </c>
      <c r="G48" s="213" t="s">
        <v>98</v>
      </c>
      <c r="H48" s="200" t="s">
        <v>49</v>
      </c>
      <c r="I48" s="202" t="s">
        <v>90</v>
      </c>
      <c r="J48" s="120" t="s">
        <v>32</v>
      </c>
      <c r="K48" s="96" t="s">
        <v>33</v>
      </c>
      <c r="L48" s="96" t="s">
        <v>33</v>
      </c>
      <c r="M48" s="96" t="s">
        <v>32</v>
      </c>
      <c r="N48" s="96" t="s">
        <v>34</v>
      </c>
      <c r="O48" s="121" t="s">
        <v>34</v>
      </c>
      <c r="P48" s="121" t="s">
        <v>32</v>
      </c>
      <c r="Q48" s="118"/>
      <c r="R48" s="96" t="s">
        <v>32</v>
      </c>
      <c r="S48" s="96" t="s">
        <v>32</v>
      </c>
      <c r="T48" s="96" t="s">
        <v>35</v>
      </c>
      <c r="U48" s="96" t="s">
        <v>32</v>
      </c>
      <c r="V48" s="96" t="s">
        <v>32</v>
      </c>
      <c r="W48" s="96" t="s">
        <v>38</v>
      </c>
      <c r="X48" s="200" t="s">
        <v>33</v>
      </c>
      <c r="Y48" s="200" t="s">
        <v>96</v>
      </c>
    </row>
    <row r="49" spans="1:26">
      <c r="A49" s="102">
        <v>212</v>
      </c>
      <c r="B49" s="102">
        <v>0</v>
      </c>
      <c r="C49" s="102">
        <v>12.2</v>
      </c>
      <c r="D49" s="102" t="s">
        <v>6</v>
      </c>
      <c r="E49" s="120" t="s">
        <v>32</v>
      </c>
      <c r="F49" s="202" t="s">
        <v>48</v>
      </c>
      <c r="G49" s="213" t="s">
        <v>98</v>
      </c>
      <c r="H49" s="200" t="s">
        <v>49</v>
      </c>
      <c r="I49" s="202" t="s">
        <v>90</v>
      </c>
      <c r="J49" s="120" t="s">
        <v>32</v>
      </c>
      <c r="K49" s="96" t="s">
        <v>34</v>
      </c>
      <c r="L49" s="96" t="s">
        <v>32</v>
      </c>
      <c r="M49" s="96" t="s">
        <v>32</v>
      </c>
      <c r="N49" s="96" t="s">
        <v>34</v>
      </c>
      <c r="O49" s="121" t="s">
        <v>34</v>
      </c>
      <c r="P49" s="121" t="s">
        <v>32</v>
      </c>
      <c r="Q49" s="118"/>
      <c r="R49" s="96" t="s">
        <v>32</v>
      </c>
      <c r="S49" s="96" t="s">
        <v>32</v>
      </c>
      <c r="T49" s="96" t="s">
        <v>35</v>
      </c>
      <c r="U49" s="96" t="s">
        <v>32</v>
      </c>
      <c r="V49" s="96" t="s">
        <v>32</v>
      </c>
      <c r="W49" s="96" t="s">
        <v>38</v>
      </c>
      <c r="X49" s="207" t="s">
        <v>33</v>
      </c>
      <c r="Y49" s="200" t="s">
        <v>96</v>
      </c>
    </row>
    <row r="50" spans="1:26">
      <c r="A50" s="102">
        <v>221</v>
      </c>
      <c r="B50" s="102">
        <v>0</v>
      </c>
      <c r="C50" s="102">
        <v>8.1999999999999993</v>
      </c>
      <c r="D50" s="102" t="s">
        <v>6</v>
      </c>
      <c r="E50" s="120" t="s">
        <v>32</v>
      </c>
      <c r="F50" s="202" t="s">
        <v>48</v>
      </c>
      <c r="G50" s="213" t="s">
        <v>98</v>
      </c>
      <c r="H50" s="200" t="s">
        <v>49</v>
      </c>
      <c r="I50" s="202" t="s">
        <v>90</v>
      </c>
      <c r="J50" s="120" t="s">
        <v>32</v>
      </c>
      <c r="K50" s="96" t="s">
        <v>33</v>
      </c>
      <c r="L50" s="96" t="s">
        <v>32</v>
      </c>
      <c r="M50" s="96" t="s">
        <v>32</v>
      </c>
      <c r="N50" s="96" t="s">
        <v>34</v>
      </c>
      <c r="O50" s="121" t="s">
        <v>34</v>
      </c>
      <c r="P50" s="121" t="s">
        <v>32</v>
      </c>
      <c r="Q50" s="118"/>
      <c r="R50" s="96" t="s">
        <v>32</v>
      </c>
      <c r="S50" s="96" t="s">
        <v>32</v>
      </c>
      <c r="T50" s="96" t="s">
        <v>35</v>
      </c>
      <c r="U50" s="96" t="s">
        <v>32</v>
      </c>
      <c r="V50" s="96" t="s">
        <v>32</v>
      </c>
      <c r="W50" s="96" t="s">
        <v>38</v>
      </c>
      <c r="X50" s="200" t="s">
        <v>33</v>
      </c>
      <c r="Y50" s="200" t="s">
        <v>96</v>
      </c>
    </row>
    <row r="51" spans="1:26">
      <c r="A51" s="102">
        <v>228</v>
      </c>
      <c r="B51" s="102">
        <v>1</v>
      </c>
      <c r="C51" s="102">
        <v>6.75</v>
      </c>
      <c r="D51" s="102" t="s">
        <v>6</v>
      </c>
      <c r="E51" s="120" t="s">
        <v>32</v>
      </c>
      <c r="F51" s="202" t="s">
        <v>48</v>
      </c>
      <c r="G51" s="204" t="s">
        <v>33</v>
      </c>
      <c r="H51" s="204" t="s">
        <v>49</v>
      </c>
      <c r="I51" s="202" t="s">
        <v>90</v>
      </c>
      <c r="J51" s="120" t="s">
        <v>32</v>
      </c>
      <c r="K51" s="96" t="s">
        <v>52</v>
      </c>
      <c r="L51" s="96" t="s">
        <v>32</v>
      </c>
      <c r="M51" s="96" t="s">
        <v>32</v>
      </c>
      <c r="N51" s="96" t="s">
        <v>34</v>
      </c>
      <c r="O51" s="121" t="s">
        <v>34</v>
      </c>
      <c r="P51" s="121" t="s">
        <v>32</v>
      </c>
      <c r="Q51" s="118"/>
      <c r="R51" s="96" t="s">
        <v>32</v>
      </c>
      <c r="S51" s="96" t="s">
        <v>32</v>
      </c>
      <c r="T51" s="96" t="s">
        <v>35</v>
      </c>
      <c r="U51" s="96" t="s">
        <v>32</v>
      </c>
      <c r="V51" s="96" t="s">
        <v>32</v>
      </c>
      <c r="W51" s="96" t="s">
        <v>38</v>
      </c>
      <c r="X51" s="200" t="s">
        <v>96</v>
      </c>
      <c r="Y51" s="200" t="s">
        <v>96</v>
      </c>
    </row>
    <row r="52" spans="1:26">
      <c r="A52" s="123" t="s">
        <v>58</v>
      </c>
      <c r="B52" s="123">
        <v>0</v>
      </c>
      <c r="C52" s="123">
        <v>8.6999999999999993</v>
      </c>
      <c r="D52" s="123" t="s">
        <v>83</v>
      </c>
      <c r="E52" s="98" t="s">
        <v>89</v>
      </c>
      <c r="F52" s="205" t="s">
        <v>48</v>
      </c>
      <c r="G52" s="201" t="s">
        <v>98</v>
      </c>
      <c r="H52" s="201" t="s">
        <v>49</v>
      </c>
      <c r="I52" s="201" t="s">
        <v>90</v>
      </c>
      <c r="J52" s="98" t="s">
        <v>89</v>
      </c>
      <c r="K52" s="98" t="s">
        <v>92</v>
      </c>
      <c r="L52" s="96" t="s">
        <v>96</v>
      </c>
      <c r="M52" s="98" t="s">
        <v>96</v>
      </c>
      <c r="N52" s="98" t="s">
        <v>91</v>
      </c>
      <c r="O52" s="99" t="s">
        <v>98</v>
      </c>
      <c r="P52" s="99" t="s">
        <v>96</v>
      </c>
      <c r="Q52" s="118"/>
      <c r="R52" s="98" t="s">
        <v>96</v>
      </c>
      <c r="S52" s="98" t="s">
        <v>96</v>
      </c>
      <c r="T52" s="98" t="s">
        <v>92</v>
      </c>
      <c r="U52" s="98" t="s">
        <v>89</v>
      </c>
      <c r="V52" s="98" t="s">
        <v>89</v>
      </c>
      <c r="W52" s="98" t="s">
        <v>50</v>
      </c>
      <c r="X52" s="99" t="s">
        <v>89</v>
      </c>
      <c r="Y52" s="201" t="s">
        <v>96</v>
      </c>
      <c r="Z52" s="110" t="s">
        <v>95</v>
      </c>
    </row>
    <row r="53" spans="1:26">
      <c r="A53" s="123" t="s">
        <v>59</v>
      </c>
      <c r="B53" s="123">
        <v>0</v>
      </c>
      <c r="C53" s="123">
        <v>8.6999999999999993</v>
      </c>
      <c r="D53" s="123" t="s">
        <v>83</v>
      </c>
      <c r="E53" s="98" t="s">
        <v>89</v>
      </c>
      <c r="F53" s="205" t="s">
        <v>48</v>
      </c>
      <c r="G53" s="205" t="s">
        <v>90</v>
      </c>
      <c r="H53" s="205" t="s">
        <v>92</v>
      </c>
      <c r="I53" s="205" t="s">
        <v>98</v>
      </c>
      <c r="J53" s="98" t="s">
        <v>89</v>
      </c>
      <c r="K53" s="98" t="s">
        <v>92</v>
      </c>
      <c r="L53" s="96" t="s">
        <v>96</v>
      </c>
      <c r="M53" s="98" t="s">
        <v>96</v>
      </c>
      <c r="N53" s="98" t="s">
        <v>91</v>
      </c>
      <c r="O53" s="99" t="s">
        <v>98</v>
      </c>
      <c r="P53" s="99" t="s">
        <v>96</v>
      </c>
      <c r="Q53" s="118"/>
      <c r="R53" s="98" t="s">
        <v>96</v>
      </c>
      <c r="S53" s="98" t="s">
        <v>96</v>
      </c>
      <c r="T53" s="98" t="s">
        <v>92</v>
      </c>
      <c r="U53" s="98" t="s">
        <v>89</v>
      </c>
      <c r="V53" s="98" t="s">
        <v>89</v>
      </c>
      <c r="W53" s="98" t="s">
        <v>50</v>
      </c>
      <c r="X53" s="99" t="s">
        <v>89</v>
      </c>
      <c r="Y53" s="201" t="s">
        <v>96</v>
      </c>
      <c r="Z53" s="110"/>
    </row>
    <row r="54" spans="1:26">
      <c r="A54" s="123" t="s">
        <v>57</v>
      </c>
      <c r="B54" s="123">
        <v>1</v>
      </c>
      <c r="C54" s="123">
        <v>10</v>
      </c>
      <c r="D54" s="123" t="s">
        <v>80</v>
      </c>
      <c r="E54" s="98" t="s">
        <v>89</v>
      </c>
      <c r="F54" s="205" t="s">
        <v>48</v>
      </c>
      <c r="G54" s="205" t="s">
        <v>90</v>
      </c>
      <c r="H54" s="205" t="s">
        <v>92</v>
      </c>
      <c r="I54" s="205" t="s">
        <v>98</v>
      </c>
      <c r="J54" s="98" t="s">
        <v>89</v>
      </c>
      <c r="K54" s="98" t="s">
        <v>92</v>
      </c>
      <c r="L54" s="96" t="s">
        <v>96</v>
      </c>
      <c r="M54" s="98" t="s">
        <v>96</v>
      </c>
      <c r="N54" s="98" t="s">
        <v>91</v>
      </c>
      <c r="O54" s="99" t="s">
        <v>98</v>
      </c>
      <c r="P54" s="99" t="s">
        <v>96</v>
      </c>
      <c r="Q54" s="118"/>
      <c r="R54" s="98" t="s">
        <v>96</v>
      </c>
      <c r="S54" s="98" t="s">
        <v>96</v>
      </c>
      <c r="T54" s="98" t="s">
        <v>92</v>
      </c>
      <c r="U54" s="98" t="s">
        <v>89</v>
      </c>
      <c r="V54" s="98" t="s">
        <v>89</v>
      </c>
      <c r="W54" s="98" t="s">
        <v>50</v>
      </c>
      <c r="X54" s="99" t="s">
        <v>89</v>
      </c>
      <c r="Y54" s="201" t="s">
        <v>96</v>
      </c>
      <c r="Z54" s="110"/>
    </row>
    <row r="55" spans="1:26" ht="15.5">
      <c r="A55" s="123" t="s">
        <v>53</v>
      </c>
      <c r="B55" s="123">
        <v>0</v>
      </c>
      <c r="C55" s="123">
        <v>8</v>
      </c>
      <c r="D55" s="123" t="s">
        <v>80</v>
      </c>
      <c r="E55" s="98" t="s">
        <v>89</v>
      </c>
      <c r="F55" s="205" t="s">
        <v>48</v>
      </c>
      <c r="G55" s="201" t="s">
        <v>98</v>
      </c>
      <c r="H55" s="201" t="s">
        <v>49</v>
      </c>
      <c r="I55" s="205" t="s">
        <v>98</v>
      </c>
      <c r="J55" s="98" t="s">
        <v>89</v>
      </c>
      <c r="K55" s="98" t="s">
        <v>92</v>
      </c>
      <c r="L55" s="96" t="s">
        <v>96</v>
      </c>
      <c r="M55" s="98" t="s">
        <v>96</v>
      </c>
      <c r="N55" s="98" t="s">
        <v>91</v>
      </c>
      <c r="O55" s="99" t="s">
        <v>98</v>
      </c>
      <c r="P55" s="99" t="s">
        <v>96</v>
      </c>
      <c r="Q55" s="118"/>
      <c r="R55" s="98" t="s">
        <v>96</v>
      </c>
      <c r="S55" s="98" t="s">
        <v>96</v>
      </c>
      <c r="T55" s="98" t="s">
        <v>92</v>
      </c>
      <c r="U55" s="98" t="s">
        <v>89</v>
      </c>
      <c r="V55" s="98" t="s">
        <v>89</v>
      </c>
      <c r="W55" s="98" t="s">
        <v>50</v>
      </c>
      <c r="X55" s="99" t="s">
        <v>89</v>
      </c>
      <c r="Y55" s="201" t="s">
        <v>96</v>
      </c>
      <c r="Z55" s="111" t="s">
        <v>95</v>
      </c>
    </row>
    <row r="56" spans="1:26">
      <c r="A56" s="123" t="s">
        <v>54</v>
      </c>
      <c r="B56" s="123">
        <v>0</v>
      </c>
      <c r="C56" s="123">
        <v>8</v>
      </c>
      <c r="D56" s="123" t="s">
        <v>81</v>
      </c>
      <c r="E56" s="98" t="s">
        <v>89</v>
      </c>
      <c r="F56" s="205" t="s">
        <v>48</v>
      </c>
      <c r="G56" s="205" t="s">
        <v>96</v>
      </c>
      <c r="H56" s="201" t="s">
        <v>50</v>
      </c>
      <c r="I56" s="205" t="s">
        <v>98</v>
      </c>
      <c r="J56" s="98" t="s">
        <v>89</v>
      </c>
      <c r="K56" s="98" t="s">
        <v>92</v>
      </c>
      <c r="L56" s="96" t="s">
        <v>96</v>
      </c>
      <c r="M56" s="98" t="s">
        <v>96</v>
      </c>
      <c r="N56" s="98" t="s">
        <v>91</v>
      </c>
      <c r="O56" s="99" t="s">
        <v>98</v>
      </c>
      <c r="P56" s="99" t="s">
        <v>96</v>
      </c>
      <c r="Q56" s="118"/>
      <c r="R56" s="98" t="s">
        <v>96</v>
      </c>
      <c r="S56" s="98" t="s">
        <v>96</v>
      </c>
      <c r="T56" s="98" t="s">
        <v>92</v>
      </c>
      <c r="U56" s="98" t="s">
        <v>89</v>
      </c>
      <c r="V56" s="98" t="s">
        <v>89</v>
      </c>
      <c r="W56" s="98" t="s">
        <v>50</v>
      </c>
      <c r="X56" s="205" t="s">
        <v>89</v>
      </c>
      <c r="Y56" s="201" t="s">
        <v>96</v>
      </c>
      <c r="Z56" s="110" t="s">
        <v>95</v>
      </c>
    </row>
    <row r="57" spans="1:26">
      <c r="A57" s="123" t="s">
        <v>61</v>
      </c>
      <c r="B57" s="123">
        <v>0</v>
      </c>
      <c r="C57" s="123">
        <v>11.1</v>
      </c>
      <c r="D57" s="123" t="s">
        <v>83</v>
      </c>
      <c r="E57" s="98" t="s">
        <v>89</v>
      </c>
      <c r="F57" s="205" t="s">
        <v>48</v>
      </c>
      <c r="G57" s="201" t="s">
        <v>98</v>
      </c>
      <c r="H57" s="205" t="s">
        <v>92</v>
      </c>
      <c r="I57" s="205" t="s">
        <v>98</v>
      </c>
      <c r="J57" s="98" t="s">
        <v>89</v>
      </c>
      <c r="K57" s="98" t="s">
        <v>93</v>
      </c>
      <c r="L57" s="96" t="s">
        <v>96</v>
      </c>
      <c r="M57" s="98" t="s">
        <v>96</v>
      </c>
      <c r="N57" s="98" t="s">
        <v>91</v>
      </c>
      <c r="O57" s="99" t="s">
        <v>98</v>
      </c>
      <c r="P57" s="99" t="s">
        <v>96</v>
      </c>
      <c r="Q57" s="118"/>
      <c r="R57" s="98" t="s">
        <v>96</v>
      </c>
      <c r="S57" s="98" t="s">
        <v>96</v>
      </c>
      <c r="T57" s="98" t="s">
        <v>92</v>
      </c>
      <c r="U57" s="98" t="s">
        <v>89</v>
      </c>
      <c r="V57" s="98" t="s">
        <v>89</v>
      </c>
      <c r="W57" s="98" t="s">
        <v>50</v>
      </c>
      <c r="X57" s="205" t="s">
        <v>89</v>
      </c>
      <c r="Y57" s="201" t="s">
        <v>96</v>
      </c>
      <c r="Z57" s="110"/>
    </row>
    <row r="58" spans="1:26">
      <c r="A58" s="123" t="s">
        <v>63</v>
      </c>
      <c r="B58" s="123">
        <v>0</v>
      </c>
      <c r="C58" s="123">
        <v>13.4</v>
      </c>
      <c r="D58" s="123" t="s">
        <v>83</v>
      </c>
      <c r="E58" s="98" t="s">
        <v>90</v>
      </c>
      <c r="F58" s="205" t="s">
        <v>48</v>
      </c>
      <c r="G58" s="201" t="s">
        <v>98</v>
      </c>
      <c r="H58" s="205" t="s">
        <v>92</v>
      </c>
      <c r="I58" s="205" t="s">
        <v>98</v>
      </c>
      <c r="J58" s="98" t="s">
        <v>89</v>
      </c>
      <c r="K58" s="98" t="s">
        <v>93</v>
      </c>
      <c r="L58" s="96" t="s">
        <v>96</v>
      </c>
      <c r="M58" s="98" t="s">
        <v>96</v>
      </c>
      <c r="N58" s="98" t="s">
        <v>91</v>
      </c>
      <c r="O58" s="99" t="s">
        <v>98</v>
      </c>
      <c r="P58" s="99" t="s">
        <v>96</v>
      </c>
      <c r="Q58" s="118"/>
      <c r="R58" s="98" t="s">
        <v>96</v>
      </c>
      <c r="S58" s="98" t="s">
        <v>96</v>
      </c>
      <c r="T58" s="98" t="s">
        <v>92</v>
      </c>
      <c r="U58" s="98" t="s">
        <v>89</v>
      </c>
      <c r="V58" s="98" t="s">
        <v>89</v>
      </c>
      <c r="W58" s="98" t="s">
        <v>97</v>
      </c>
      <c r="X58" s="99" t="s">
        <v>89</v>
      </c>
      <c r="Y58" s="201" t="s">
        <v>96</v>
      </c>
      <c r="Z58" s="110"/>
    </row>
    <row r="59" spans="1:26">
      <c r="A59" s="123" t="s">
        <v>66</v>
      </c>
      <c r="B59" s="123">
        <v>0</v>
      </c>
      <c r="C59" s="123">
        <v>7.3</v>
      </c>
      <c r="D59" s="123" t="s">
        <v>83</v>
      </c>
      <c r="E59" s="98" t="s">
        <v>89</v>
      </c>
      <c r="F59" s="205" t="s">
        <v>48</v>
      </c>
      <c r="G59" s="201" t="s">
        <v>98</v>
      </c>
      <c r="H59" s="205" t="s">
        <v>92</v>
      </c>
      <c r="I59" s="201" t="s">
        <v>90</v>
      </c>
      <c r="J59" s="98" t="s">
        <v>90</v>
      </c>
      <c r="K59" s="98" t="s">
        <v>91</v>
      </c>
      <c r="L59" s="96" t="s">
        <v>90</v>
      </c>
      <c r="M59" s="98" t="s">
        <v>96</v>
      </c>
      <c r="N59" s="98" t="s">
        <v>91</v>
      </c>
      <c r="O59" s="99" t="s">
        <v>98</v>
      </c>
      <c r="P59" s="99" t="s">
        <v>96</v>
      </c>
      <c r="Q59" s="118"/>
      <c r="R59" s="98" t="s">
        <v>96</v>
      </c>
      <c r="S59" s="98" t="s">
        <v>96</v>
      </c>
      <c r="T59" s="98" t="s">
        <v>92</v>
      </c>
      <c r="U59" s="98" t="s">
        <v>89</v>
      </c>
      <c r="V59" s="98" t="s">
        <v>89</v>
      </c>
      <c r="W59" s="98" t="s">
        <v>50</v>
      </c>
      <c r="X59" s="99" t="s">
        <v>89</v>
      </c>
      <c r="Y59" s="201" t="s">
        <v>96</v>
      </c>
      <c r="Z59" s="110" t="s">
        <v>95</v>
      </c>
    </row>
    <row r="60" spans="1:26" ht="15" thickBot="1">
      <c r="A60" s="123" t="s">
        <v>70</v>
      </c>
      <c r="B60" s="123">
        <v>1</v>
      </c>
      <c r="C60" s="123">
        <v>8.75</v>
      </c>
      <c r="D60" s="123" t="s">
        <v>83</v>
      </c>
      <c r="E60" s="98" t="s">
        <v>89</v>
      </c>
      <c r="F60" s="205" t="s">
        <v>48</v>
      </c>
      <c r="G60" s="205" t="s">
        <v>90</v>
      </c>
      <c r="H60" s="201" t="s">
        <v>49</v>
      </c>
      <c r="I60" s="205" t="s">
        <v>98</v>
      </c>
      <c r="J60" s="98" t="s">
        <v>90</v>
      </c>
      <c r="K60" s="98" t="s">
        <v>93</v>
      </c>
      <c r="L60" s="96" t="s">
        <v>96</v>
      </c>
      <c r="M60" s="98" t="s">
        <v>96</v>
      </c>
      <c r="N60" s="98" t="s">
        <v>91</v>
      </c>
      <c r="O60" s="99" t="s">
        <v>98</v>
      </c>
      <c r="P60" s="99" t="s">
        <v>96</v>
      </c>
      <c r="Q60" s="118"/>
      <c r="R60" s="98" t="s">
        <v>96</v>
      </c>
      <c r="S60" s="98" t="s">
        <v>96</v>
      </c>
      <c r="T60" s="98" t="s">
        <v>92</v>
      </c>
      <c r="U60" s="98" t="s">
        <v>89</v>
      </c>
      <c r="V60" s="98" t="s">
        <v>89</v>
      </c>
      <c r="W60" s="98" t="s">
        <v>50</v>
      </c>
      <c r="X60" s="99" t="s">
        <v>89</v>
      </c>
      <c r="Y60" s="201" t="s">
        <v>96</v>
      </c>
      <c r="Z60" s="112"/>
    </row>
    <row r="61" spans="1:26">
      <c r="A61" s="123" t="s">
        <v>72</v>
      </c>
      <c r="B61" s="123">
        <v>1</v>
      </c>
      <c r="C61" s="123">
        <v>11</v>
      </c>
      <c r="D61" s="123" t="s">
        <v>80</v>
      </c>
      <c r="E61" s="98" t="s">
        <v>89</v>
      </c>
      <c r="F61" s="205" t="s">
        <v>48</v>
      </c>
      <c r="G61" s="205" t="s">
        <v>90</v>
      </c>
      <c r="H61" s="201" t="s">
        <v>49</v>
      </c>
      <c r="I61" s="201" t="s">
        <v>90</v>
      </c>
      <c r="J61" s="98" t="s">
        <v>89</v>
      </c>
      <c r="K61" s="98" t="s">
        <v>93</v>
      </c>
      <c r="L61" s="96" t="s">
        <v>96</v>
      </c>
      <c r="M61" s="98" t="s">
        <v>96</v>
      </c>
      <c r="N61" s="98" t="s">
        <v>91</v>
      </c>
      <c r="O61" s="99" t="s">
        <v>98</v>
      </c>
      <c r="P61" s="99" t="s">
        <v>96</v>
      </c>
      <c r="Q61" s="118"/>
      <c r="R61" s="98" t="s">
        <v>96</v>
      </c>
      <c r="S61" s="98" t="s">
        <v>96</v>
      </c>
      <c r="T61" s="98" t="s">
        <v>92</v>
      </c>
      <c r="U61" s="98" t="s">
        <v>89</v>
      </c>
      <c r="V61" s="98" t="s">
        <v>89</v>
      </c>
      <c r="W61" s="98" t="s">
        <v>50</v>
      </c>
      <c r="X61" s="99" t="s">
        <v>89</v>
      </c>
      <c r="Y61" s="201" t="s">
        <v>96</v>
      </c>
      <c r="Z61" s="110"/>
    </row>
    <row r="62" spans="1:26" ht="15.5">
      <c r="A62" s="123" t="s">
        <v>74</v>
      </c>
      <c r="B62" s="123">
        <v>0</v>
      </c>
      <c r="C62" s="123">
        <v>18</v>
      </c>
      <c r="D62" s="123" t="s">
        <v>80</v>
      </c>
      <c r="E62" s="98" t="s">
        <v>89</v>
      </c>
      <c r="F62" s="205" t="s">
        <v>48</v>
      </c>
      <c r="G62" s="205" t="s">
        <v>90</v>
      </c>
      <c r="H62" s="201" t="s">
        <v>49</v>
      </c>
      <c r="I62" s="201" t="s">
        <v>90</v>
      </c>
      <c r="J62" s="98" t="s">
        <v>89</v>
      </c>
      <c r="K62" s="98" t="s">
        <v>93</v>
      </c>
      <c r="L62" s="96" t="s">
        <v>90</v>
      </c>
      <c r="M62" s="98" t="s">
        <v>96</v>
      </c>
      <c r="N62" s="98" t="s">
        <v>91</v>
      </c>
      <c r="O62" s="99" t="s">
        <v>98</v>
      </c>
      <c r="P62" s="99" t="s">
        <v>96</v>
      </c>
      <c r="Q62" s="118"/>
      <c r="R62" s="98" t="s">
        <v>90</v>
      </c>
      <c r="S62" s="98" t="s">
        <v>96</v>
      </c>
      <c r="T62" s="98" t="s">
        <v>92</v>
      </c>
      <c r="U62" s="98" t="s">
        <v>89</v>
      </c>
      <c r="V62" s="98" t="s">
        <v>89</v>
      </c>
      <c r="W62" s="98" t="s">
        <v>97</v>
      </c>
      <c r="X62" s="99" t="s">
        <v>89</v>
      </c>
      <c r="Y62" s="201" t="s">
        <v>96</v>
      </c>
      <c r="Z62" s="113" t="s">
        <v>95</v>
      </c>
    </row>
    <row r="63" spans="1:26" ht="15.5">
      <c r="A63" s="123" t="s">
        <v>76</v>
      </c>
      <c r="B63" s="123">
        <v>0</v>
      </c>
      <c r="C63" s="123">
        <v>13</v>
      </c>
      <c r="D63" s="123" t="s">
        <v>81</v>
      </c>
      <c r="E63" s="98" t="s">
        <v>90</v>
      </c>
      <c r="F63" s="205" t="s">
        <v>48</v>
      </c>
      <c r="G63" s="205" t="s">
        <v>90</v>
      </c>
      <c r="H63" s="201" t="s">
        <v>49</v>
      </c>
      <c r="I63" s="201" t="s">
        <v>90</v>
      </c>
      <c r="J63" s="98" t="s">
        <v>89</v>
      </c>
      <c r="K63" s="98" t="s">
        <v>93</v>
      </c>
      <c r="L63" s="96" t="s">
        <v>96</v>
      </c>
      <c r="M63" s="98" t="s">
        <v>96</v>
      </c>
      <c r="N63" s="98" t="s">
        <v>91</v>
      </c>
      <c r="O63" s="99" t="s">
        <v>98</v>
      </c>
      <c r="P63" s="99" t="s">
        <v>96</v>
      </c>
      <c r="Q63" s="118"/>
      <c r="R63" s="98" t="s">
        <v>96</v>
      </c>
      <c r="S63" s="98" t="s">
        <v>96</v>
      </c>
      <c r="T63" s="98" t="s">
        <v>92</v>
      </c>
      <c r="U63" s="98" t="s">
        <v>89</v>
      </c>
      <c r="V63" s="98" t="s">
        <v>89</v>
      </c>
      <c r="W63" s="98" t="s">
        <v>50</v>
      </c>
      <c r="X63" s="99" t="s">
        <v>89</v>
      </c>
      <c r="Y63" s="201" t="s">
        <v>96</v>
      </c>
      <c r="Z63" s="111" t="s">
        <v>95</v>
      </c>
    </row>
    <row r="64" spans="1:26" ht="15.5">
      <c r="A64" s="123" t="s">
        <v>56</v>
      </c>
      <c r="B64" s="123">
        <v>1</v>
      </c>
      <c r="C64" s="123">
        <v>12</v>
      </c>
      <c r="D64" s="123" t="s">
        <v>81</v>
      </c>
      <c r="E64" s="98" t="s">
        <v>91</v>
      </c>
      <c r="F64" s="205" t="s">
        <v>48</v>
      </c>
      <c r="G64" s="201" t="s">
        <v>98</v>
      </c>
      <c r="H64" s="205" t="s">
        <v>92</v>
      </c>
      <c r="I64" s="201" t="s">
        <v>96</v>
      </c>
      <c r="J64" s="98" t="s">
        <v>89</v>
      </c>
      <c r="K64" s="98" t="s">
        <v>91</v>
      </c>
      <c r="L64" s="96" t="s">
        <v>98</v>
      </c>
      <c r="M64" s="98" t="s">
        <v>96</v>
      </c>
      <c r="N64" s="98" t="s">
        <v>91</v>
      </c>
      <c r="O64" s="99" t="s">
        <v>98</v>
      </c>
      <c r="P64" s="99" t="s">
        <v>96</v>
      </c>
      <c r="Q64" s="118"/>
      <c r="R64" s="98" t="s">
        <v>96</v>
      </c>
      <c r="S64" s="98" t="s">
        <v>96</v>
      </c>
      <c r="T64" s="98" t="s">
        <v>92</v>
      </c>
      <c r="U64" s="98" t="s">
        <v>89</v>
      </c>
      <c r="V64" s="98" t="s">
        <v>89</v>
      </c>
      <c r="W64" s="98" t="s">
        <v>50</v>
      </c>
      <c r="X64" s="99" t="s">
        <v>89</v>
      </c>
      <c r="Y64" s="201" t="s">
        <v>96</v>
      </c>
      <c r="Z64" s="113" t="s">
        <v>95</v>
      </c>
    </row>
    <row r="65" spans="1:28">
      <c r="A65" s="102">
        <v>237</v>
      </c>
      <c r="B65" s="102">
        <v>1</v>
      </c>
      <c r="C65" s="126">
        <v>13.58</v>
      </c>
      <c r="D65" s="102" t="s">
        <v>37</v>
      </c>
      <c r="E65" s="120" t="s">
        <v>32</v>
      </c>
      <c r="F65" s="202" t="s">
        <v>48</v>
      </c>
      <c r="G65" s="204" t="s">
        <v>32</v>
      </c>
      <c r="H65" s="200" t="s">
        <v>49</v>
      </c>
      <c r="I65" s="202" t="s">
        <v>90</v>
      </c>
      <c r="J65" s="120" t="s">
        <v>32</v>
      </c>
      <c r="K65" s="96" t="s">
        <v>33</v>
      </c>
      <c r="L65" s="96" t="s">
        <v>32</v>
      </c>
      <c r="M65" s="96" t="s">
        <v>32</v>
      </c>
      <c r="N65" s="96" t="s">
        <v>34</v>
      </c>
      <c r="O65" s="121" t="s">
        <v>34</v>
      </c>
      <c r="P65" s="121" t="s">
        <v>32</v>
      </c>
      <c r="Q65" s="118"/>
      <c r="R65" s="96" t="s">
        <v>32</v>
      </c>
      <c r="S65" s="96" t="s">
        <v>32</v>
      </c>
      <c r="T65" s="96" t="s">
        <v>35</v>
      </c>
      <c r="U65" s="96" t="s">
        <v>32</v>
      </c>
      <c r="V65" s="124" t="s">
        <v>32</v>
      </c>
      <c r="W65" s="96" t="s">
        <v>38</v>
      </c>
      <c r="X65" s="200" t="s">
        <v>96</v>
      </c>
      <c r="Y65" s="200" t="s">
        <v>96</v>
      </c>
    </row>
    <row r="66" spans="1:28">
      <c r="A66" s="102">
        <v>238</v>
      </c>
      <c r="B66" s="102">
        <v>1</v>
      </c>
      <c r="C66" s="126">
        <v>12.42</v>
      </c>
      <c r="D66" s="102" t="s">
        <v>37</v>
      </c>
      <c r="E66" s="120" t="s">
        <v>32</v>
      </c>
      <c r="F66" s="202" t="s">
        <v>48</v>
      </c>
      <c r="G66" s="204" t="s">
        <v>96</v>
      </c>
      <c r="H66" s="204" t="s">
        <v>49</v>
      </c>
      <c r="I66" s="202" t="s">
        <v>90</v>
      </c>
      <c r="J66" s="120" t="s">
        <v>32</v>
      </c>
      <c r="K66" s="96" t="s">
        <v>35</v>
      </c>
      <c r="L66" s="96" t="s">
        <v>32</v>
      </c>
      <c r="M66" s="96" t="s">
        <v>32</v>
      </c>
      <c r="N66" s="96" t="s">
        <v>34</v>
      </c>
      <c r="O66" s="121" t="s">
        <v>34</v>
      </c>
      <c r="P66" s="121" t="s">
        <v>32</v>
      </c>
      <c r="Q66" s="118"/>
      <c r="R66" s="96" t="s">
        <v>32</v>
      </c>
      <c r="S66" s="96" t="s">
        <v>32</v>
      </c>
      <c r="T66" s="96" t="s">
        <v>35</v>
      </c>
      <c r="U66" s="96" t="s">
        <v>32</v>
      </c>
      <c r="V66" s="124" t="s">
        <v>32</v>
      </c>
      <c r="W66" s="96" t="s">
        <v>38</v>
      </c>
      <c r="X66" s="200" t="s">
        <v>96</v>
      </c>
      <c r="Y66" s="200" t="s">
        <v>96</v>
      </c>
    </row>
    <row r="67" spans="1:28">
      <c r="A67" s="102">
        <v>239</v>
      </c>
      <c r="B67" s="102">
        <v>0</v>
      </c>
      <c r="C67" s="126">
        <v>9.83</v>
      </c>
      <c r="D67" s="102" t="s">
        <v>37</v>
      </c>
      <c r="E67" s="120" t="s">
        <v>32</v>
      </c>
      <c r="F67" s="202" t="s">
        <v>48</v>
      </c>
      <c r="G67" s="204" t="s">
        <v>33</v>
      </c>
      <c r="H67" s="204" t="s">
        <v>49</v>
      </c>
      <c r="I67" s="202" t="s">
        <v>90</v>
      </c>
      <c r="J67" s="120" t="s">
        <v>32</v>
      </c>
      <c r="K67" s="96" t="s">
        <v>35</v>
      </c>
      <c r="L67" s="96" t="s">
        <v>32</v>
      </c>
      <c r="M67" s="96" t="s">
        <v>32</v>
      </c>
      <c r="N67" s="96" t="s">
        <v>34</v>
      </c>
      <c r="O67" s="121" t="s">
        <v>34</v>
      </c>
      <c r="P67" s="121" t="s">
        <v>32</v>
      </c>
      <c r="Q67" s="118"/>
      <c r="R67" s="96" t="s">
        <v>32</v>
      </c>
      <c r="S67" s="96" t="s">
        <v>32</v>
      </c>
      <c r="T67" s="96" t="s">
        <v>35</v>
      </c>
      <c r="U67" s="96" t="s">
        <v>32</v>
      </c>
      <c r="V67" s="124" t="s">
        <v>32</v>
      </c>
      <c r="W67" s="96" t="s">
        <v>38</v>
      </c>
      <c r="X67" s="200" t="s">
        <v>96</v>
      </c>
      <c r="Y67" s="200" t="s">
        <v>96</v>
      </c>
      <c r="Z67" t="s">
        <v>95</v>
      </c>
    </row>
    <row r="68" spans="1:28">
      <c r="A68" s="125" t="s">
        <v>55</v>
      </c>
      <c r="B68" s="125">
        <v>0</v>
      </c>
      <c r="C68" s="125">
        <v>10</v>
      </c>
      <c r="D68" s="125" t="s">
        <v>82</v>
      </c>
      <c r="E68" s="98" t="s">
        <v>90</v>
      </c>
      <c r="F68" s="205" t="s">
        <v>48</v>
      </c>
      <c r="G68" s="201" t="s">
        <v>98</v>
      </c>
      <c r="H68" s="205" t="s">
        <v>92</v>
      </c>
      <c r="I68" s="201" t="s">
        <v>90</v>
      </c>
      <c r="J68" s="98" t="s">
        <v>89</v>
      </c>
      <c r="K68" s="98" t="s">
        <v>93</v>
      </c>
      <c r="L68" s="96" t="s">
        <v>90</v>
      </c>
      <c r="M68" s="98" t="s">
        <v>96</v>
      </c>
      <c r="N68" s="98" t="s">
        <v>91</v>
      </c>
      <c r="O68" s="99" t="s">
        <v>98</v>
      </c>
      <c r="P68" s="99" t="s">
        <v>96</v>
      </c>
      <c r="Q68" s="118"/>
      <c r="R68" s="98" t="s">
        <v>96</v>
      </c>
      <c r="S68" s="98" t="s">
        <v>96</v>
      </c>
      <c r="T68" s="98" t="s">
        <v>92</v>
      </c>
      <c r="U68" s="98" t="s">
        <v>89</v>
      </c>
      <c r="V68" s="98" t="s">
        <v>89</v>
      </c>
      <c r="W68" s="98" t="s">
        <v>50</v>
      </c>
      <c r="X68" s="99" t="s">
        <v>89</v>
      </c>
      <c r="Y68" s="201" t="s">
        <v>96</v>
      </c>
      <c r="Z68" s="110"/>
    </row>
    <row r="69" spans="1:28">
      <c r="A69" s="125" t="s">
        <v>77</v>
      </c>
      <c r="B69" s="125">
        <v>0</v>
      </c>
      <c r="C69" s="125">
        <v>12</v>
      </c>
      <c r="D69" s="125" t="s">
        <v>87</v>
      </c>
      <c r="E69" s="98" t="s">
        <v>89</v>
      </c>
      <c r="F69" s="205" t="s">
        <v>48</v>
      </c>
      <c r="G69" s="205" t="s">
        <v>90</v>
      </c>
      <c r="H69" s="201" t="s">
        <v>49</v>
      </c>
      <c r="I69" s="201" t="s">
        <v>90</v>
      </c>
      <c r="J69" s="98" t="s">
        <v>89</v>
      </c>
      <c r="K69" s="98" t="s">
        <v>93</v>
      </c>
      <c r="L69" s="97" t="s">
        <v>90</v>
      </c>
      <c r="M69" s="98" t="s">
        <v>96</v>
      </c>
      <c r="N69" s="98" t="s">
        <v>91</v>
      </c>
      <c r="O69" s="99" t="s">
        <v>98</v>
      </c>
      <c r="P69" s="99" t="s">
        <v>96</v>
      </c>
      <c r="Q69" s="118"/>
      <c r="R69" s="98" t="s">
        <v>96</v>
      </c>
      <c r="S69" s="98" t="s">
        <v>96</v>
      </c>
      <c r="T69" s="98" t="s">
        <v>92</v>
      </c>
      <c r="U69" s="98" t="s">
        <v>89</v>
      </c>
      <c r="V69" s="98" t="s">
        <v>89</v>
      </c>
      <c r="W69" s="98" t="s">
        <v>50</v>
      </c>
      <c r="X69" s="99" t="s">
        <v>89</v>
      </c>
      <c r="Y69" s="201" t="s">
        <v>96</v>
      </c>
      <c r="Z69" s="110"/>
    </row>
    <row r="70" spans="1:28">
      <c r="A70" s="125" t="s">
        <v>78</v>
      </c>
      <c r="B70" s="125">
        <v>0</v>
      </c>
      <c r="C70" s="125">
        <v>16</v>
      </c>
      <c r="D70" s="125" t="s">
        <v>82</v>
      </c>
      <c r="E70" s="98" t="s">
        <v>89</v>
      </c>
      <c r="F70" s="205" t="s">
        <v>49</v>
      </c>
      <c r="G70" s="205" t="s">
        <v>90</v>
      </c>
      <c r="H70" s="205" t="s">
        <v>92</v>
      </c>
      <c r="I70" s="201" t="s">
        <v>90</v>
      </c>
      <c r="J70" s="98" t="s">
        <v>89</v>
      </c>
      <c r="K70" s="98" t="s">
        <v>93</v>
      </c>
      <c r="L70" s="97"/>
      <c r="M70" s="98" t="s">
        <v>96</v>
      </c>
      <c r="N70" s="98" t="s">
        <v>91</v>
      </c>
      <c r="O70" s="99" t="s">
        <v>98</v>
      </c>
      <c r="P70" s="99" t="s">
        <v>96</v>
      </c>
      <c r="Q70" s="118"/>
      <c r="R70" s="98" t="s">
        <v>96</v>
      </c>
      <c r="S70" s="98" t="s">
        <v>96</v>
      </c>
      <c r="T70" s="98" t="s">
        <v>92</v>
      </c>
      <c r="U70" s="98" t="s">
        <v>89</v>
      </c>
      <c r="V70" s="98" t="s">
        <v>89</v>
      </c>
      <c r="W70" s="98" t="s">
        <v>50</v>
      </c>
      <c r="X70" s="99" t="s">
        <v>89</v>
      </c>
      <c r="Y70" s="201" t="s">
        <v>96</v>
      </c>
      <c r="Z70" s="110" t="s">
        <v>95</v>
      </c>
    </row>
    <row r="71" spans="1:28" ht="15" thickBot="1">
      <c r="A71" s="122" t="s">
        <v>60</v>
      </c>
      <c r="B71" s="122">
        <v>0</v>
      </c>
      <c r="C71" s="122">
        <v>13.75</v>
      </c>
      <c r="D71" s="122" t="s">
        <v>84</v>
      </c>
      <c r="E71" s="98" t="s">
        <v>89</v>
      </c>
      <c r="F71" s="205" t="s">
        <v>48</v>
      </c>
      <c r="G71" s="201" t="s">
        <v>98</v>
      </c>
      <c r="H71" s="205" t="s">
        <v>92</v>
      </c>
      <c r="I71" s="205" t="s">
        <v>98</v>
      </c>
      <c r="J71" s="98" t="s">
        <v>89</v>
      </c>
      <c r="K71" s="98" t="s">
        <v>93</v>
      </c>
      <c r="L71" s="96" t="s">
        <v>96</v>
      </c>
      <c r="M71" s="98" t="s">
        <v>96</v>
      </c>
      <c r="N71" s="98" t="s">
        <v>91</v>
      </c>
      <c r="O71" s="99" t="s">
        <v>98</v>
      </c>
      <c r="P71" s="99" t="s">
        <v>96</v>
      </c>
      <c r="Q71" s="118"/>
      <c r="R71" s="98" t="s">
        <v>96</v>
      </c>
      <c r="S71" s="98" t="s">
        <v>96</v>
      </c>
      <c r="T71" s="98" t="s">
        <v>92</v>
      </c>
      <c r="U71" s="98" t="s">
        <v>89</v>
      </c>
      <c r="V71" s="98" t="s">
        <v>89</v>
      </c>
      <c r="W71" s="98" t="s">
        <v>50</v>
      </c>
      <c r="X71" s="99" t="s">
        <v>89</v>
      </c>
      <c r="Y71" s="201" t="s">
        <v>96</v>
      </c>
      <c r="Z71" s="110"/>
    </row>
    <row r="72" spans="1:28">
      <c r="A72" s="125" t="s">
        <v>71</v>
      </c>
      <c r="B72" s="125">
        <v>0</v>
      </c>
      <c r="C72" s="125">
        <v>12</v>
      </c>
      <c r="D72" s="125" t="s">
        <v>82</v>
      </c>
      <c r="E72" s="98" t="s">
        <v>89</v>
      </c>
      <c r="F72" s="205" t="s">
        <v>48</v>
      </c>
      <c r="G72" s="205" t="s">
        <v>90</v>
      </c>
      <c r="H72" s="201" t="s">
        <v>49</v>
      </c>
      <c r="I72" s="201" t="s">
        <v>90</v>
      </c>
      <c r="J72" s="98" t="s">
        <v>90</v>
      </c>
      <c r="K72" s="98" t="s">
        <v>93</v>
      </c>
      <c r="L72" s="96" t="s">
        <v>90</v>
      </c>
      <c r="M72" s="98" t="s">
        <v>96</v>
      </c>
      <c r="N72" s="98" t="s">
        <v>91</v>
      </c>
      <c r="O72" s="99" t="s">
        <v>98</v>
      </c>
      <c r="P72" s="99" t="s">
        <v>96</v>
      </c>
      <c r="Q72" s="118"/>
      <c r="R72" s="98" t="s">
        <v>96</v>
      </c>
      <c r="S72" s="98" t="s">
        <v>96</v>
      </c>
      <c r="T72" s="98" t="s">
        <v>92</v>
      </c>
      <c r="U72" s="98" t="s">
        <v>89</v>
      </c>
      <c r="V72" s="98" t="s">
        <v>89</v>
      </c>
      <c r="W72" s="98" t="s">
        <v>50</v>
      </c>
      <c r="X72" s="99" t="s">
        <v>89</v>
      </c>
      <c r="Y72" s="201" t="s">
        <v>96</v>
      </c>
      <c r="Z72" s="114"/>
    </row>
    <row r="73" spans="1:28" ht="15" thickBot="1">
      <c r="A73" s="125" t="s">
        <v>79</v>
      </c>
      <c r="B73" s="125">
        <v>0</v>
      </c>
      <c r="C73" s="125">
        <v>15</v>
      </c>
      <c r="D73" s="125" t="s">
        <v>88</v>
      </c>
      <c r="E73" s="98" t="s">
        <v>89</v>
      </c>
      <c r="F73" s="201" t="s">
        <v>49</v>
      </c>
      <c r="G73" s="205" t="s">
        <v>96</v>
      </c>
      <c r="H73" s="201" t="s">
        <v>50</v>
      </c>
      <c r="I73" s="201" t="s">
        <v>90</v>
      </c>
      <c r="J73" s="98" t="s">
        <v>89</v>
      </c>
      <c r="K73" s="98" t="s">
        <v>93</v>
      </c>
      <c r="L73" s="97"/>
      <c r="M73" s="98" t="s">
        <v>96</v>
      </c>
      <c r="N73" s="98" t="s">
        <v>91</v>
      </c>
      <c r="O73" s="99" t="s">
        <v>98</v>
      </c>
      <c r="P73" s="99" t="s">
        <v>96</v>
      </c>
      <c r="Q73" s="118"/>
      <c r="R73" s="98" t="s">
        <v>96</v>
      </c>
      <c r="S73" s="98" t="s">
        <v>96</v>
      </c>
      <c r="T73" s="98" t="s">
        <v>92</v>
      </c>
      <c r="U73" s="98" t="s">
        <v>89</v>
      </c>
      <c r="V73" s="98" t="s">
        <v>89</v>
      </c>
      <c r="W73" s="98" t="s">
        <v>50</v>
      </c>
      <c r="X73" s="99" t="s">
        <v>89</v>
      </c>
      <c r="Y73" s="201" t="s">
        <v>96</v>
      </c>
      <c r="Z73" s="112"/>
    </row>
    <row r="74" spans="1:28" ht="15" thickBot="1">
      <c r="A74" s="3"/>
      <c r="B74" s="3"/>
      <c r="C74" s="3"/>
      <c r="D74" s="100"/>
      <c r="E74" s="103" t="s">
        <v>106</v>
      </c>
      <c r="F74" s="211" t="s">
        <v>207</v>
      </c>
      <c r="G74" s="211" t="s">
        <v>131</v>
      </c>
      <c r="H74" s="212" t="s">
        <v>208</v>
      </c>
      <c r="I74" s="212" t="s">
        <v>131</v>
      </c>
      <c r="J74" s="101" t="s">
        <v>115</v>
      </c>
      <c r="K74" s="104" t="s">
        <v>110</v>
      </c>
      <c r="L74" s="117" t="s">
        <v>115</v>
      </c>
      <c r="M74" s="105" t="s">
        <v>117</v>
      </c>
      <c r="N74" s="106" t="s">
        <v>118</v>
      </c>
      <c r="O74" s="101" t="s">
        <v>131</v>
      </c>
      <c r="P74" s="101" t="s">
        <v>123</v>
      </c>
      <c r="Q74" s="3"/>
      <c r="R74" s="93" t="s">
        <v>115</v>
      </c>
      <c r="S74" s="93" t="s">
        <v>121</v>
      </c>
      <c r="T74" s="93" t="s">
        <v>122</v>
      </c>
      <c r="U74" s="93" t="s">
        <v>123</v>
      </c>
      <c r="V74" s="93" t="s">
        <v>124</v>
      </c>
      <c r="W74" s="106" t="s">
        <v>125</v>
      </c>
      <c r="X74" s="101" t="s">
        <v>121</v>
      </c>
      <c r="Y74" s="101" t="s">
        <v>115</v>
      </c>
    </row>
    <row r="75" spans="1:28">
      <c r="A75" s="189" t="s">
        <v>199</v>
      </c>
      <c r="B75" s="107"/>
      <c r="C75" s="107"/>
      <c r="D75" s="107"/>
      <c r="E75" s="108" t="s">
        <v>104</v>
      </c>
      <c r="F75" s="108"/>
      <c r="G75" s="108"/>
      <c r="H75" s="108"/>
      <c r="I75" s="108"/>
      <c r="J75" s="108"/>
      <c r="K75" s="108"/>
      <c r="L75" s="109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75"/>
    </row>
    <row r="76" spans="1:28">
      <c r="A76" s="84" t="s">
        <v>99</v>
      </c>
      <c r="B76" s="71"/>
      <c r="C76" s="71"/>
      <c r="D76" s="71"/>
      <c r="E76" s="77">
        <v>24</v>
      </c>
      <c r="F76" s="71">
        <v>24</v>
      </c>
      <c r="G76" s="71">
        <v>9</v>
      </c>
      <c r="H76" s="78">
        <v>1</v>
      </c>
      <c r="I76" s="78">
        <v>7</v>
      </c>
      <c r="J76" s="71">
        <v>20</v>
      </c>
      <c r="K76" s="78">
        <v>2</v>
      </c>
      <c r="L76" s="71">
        <v>11</v>
      </c>
      <c r="M76" s="71">
        <v>28</v>
      </c>
      <c r="N76" s="78">
        <v>28</v>
      </c>
      <c r="O76" s="78">
        <v>28</v>
      </c>
      <c r="P76" s="78">
        <v>28</v>
      </c>
      <c r="Q76" s="71"/>
      <c r="R76" s="71">
        <v>28</v>
      </c>
      <c r="S76" s="71">
        <v>28</v>
      </c>
      <c r="T76" s="71">
        <v>28</v>
      </c>
      <c r="U76" s="71">
        <v>28</v>
      </c>
      <c r="V76" s="71">
        <v>27</v>
      </c>
      <c r="W76" s="71">
        <v>28</v>
      </c>
      <c r="X76" s="71"/>
      <c r="Y76" s="71">
        <v>28</v>
      </c>
      <c r="Z76" s="79"/>
      <c r="AB76" s="152" t="s">
        <v>172</v>
      </c>
    </row>
    <row r="77" spans="1:28">
      <c r="A77" s="84" t="s">
        <v>103</v>
      </c>
      <c r="B77" s="71"/>
      <c r="C77" s="71"/>
      <c r="D77" s="71"/>
      <c r="E77" s="77">
        <v>3</v>
      </c>
      <c r="F77" s="71">
        <v>4</v>
      </c>
      <c r="G77" s="71">
        <v>18</v>
      </c>
      <c r="H77" s="78">
        <v>26</v>
      </c>
      <c r="I77" s="78">
        <v>21</v>
      </c>
      <c r="J77" s="71">
        <v>8</v>
      </c>
      <c r="K77" s="78">
        <v>21</v>
      </c>
      <c r="L77" s="71">
        <v>17</v>
      </c>
      <c r="M77" s="71">
        <v>0</v>
      </c>
      <c r="N77" s="78">
        <v>0</v>
      </c>
      <c r="O77" s="78">
        <v>0</v>
      </c>
      <c r="P77" s="78">
        <v>0</v>
      </c>
      <c r="Q77" s="71"/>
      <c r="R77" s="71">
        <v>0</v>
      </c>
      <c r="S77" s="71">
        <v>0</v>
      </c>
      <c r="T77" s="71">
        <v>0</v>
      </c>
      <c r="U77" s="71">
        <v>0</v>
      </c>
      <c r="V77" s="71">
        <v>1</v>
      </c>
      <c r="W77" s="71">
        <v>0</v>
      </c>
      <c r="X77" s="71"/>
      <c r="Y77" s="71">
        <v>0</v>
      </c>
      <c r="Z77" s="79"/>
    </row>
    <row r="78" spans="1:28">
      <c r="A78" s="84" t="s">
        <v>100</v>
      </c>
      <c r="B78" s="71"/>
      <c r="C78" s="71"/>
      <c r="D78" s="71"/>
      <c r="E78" s="77">
        <v>1</v>
      </c>
      <c r="F78" s="71">
        <v>0</v>
      </c>
      <c r="G78" s="71">
        <v>1</v>
      </c>
      <c r="H78" s="78">
        <v>1</v>
      </c>
      <c r="I78" s="78">
        <v>0</v>
      </c>
      <c r="J78" s="71">
        <v>0</v>
      </c>
      <c r="K78" s="78">
        <v>5</v>
      </c>
      <c r="L78" s="71">
        <v>0</v>
      </c>
      <c r="M78" s="71">
        <v>0</v>
      </c>
      <c r="N78" s="78">
        <v>0</v>
      </c>
      <c r="O78" s="78">
        <v>0</v>
      </c>
      <c r="P78" s="78">
        <v>0</v>
      </c>
      <c r="Q78" s="71"/>
      <c r="R78" s="71">
        <v>0</v>
      </c>
      <c r="S78" s="71">
        <v>0</v>
      </c>
      <c r="T78" s="71">
        <v>0</v>
      </c>
      <c r="U78" s="71">
        <v>0</v>
      </c>
      <c r="V78" s="71">
        <v>0</v>
      </c>
      <c r="W78" s="71">
        <v>0</v>
      </c>
      <c r="X78" s="71"/>
      <c r="Y78" s="71">
        <v>0</v>
      </c>
      <c r="Z78" s="79"/>
    </row>
    <row r="79" spans="1:28">
      <c r="A79" s="84" t="s">
        <v>101</v>
      </c>
      <c r="B79" s="71"/>
      <c r="C79" s="71"/>
      <c r="D79" s="71"/>
      <c r="E79" s="71">
        <f>E76*2+E77</f>
        <v>51</v>
      </c>
      <c r="F79" s="71">
        <f>F76*2+F77</f>
        <v>52</v>
      </c>
      <c r="G79" s="71">
        <f>G76*2+G77</f>
        <v>36</v>
      </c>
      <c r="H79" s="71">
        <f t="shared" ref="H79:X79" si="0">H76*2+H77</f>
        <v>28</v>
      </c>
      <c r="I79" s="71">
        <f t="shared" si="0"/>
        <v>35</v>
      </c>
      <c r="J79" s="71">
        <f t="shared" si="0"/>
        <v>48</v>
      </c>
      <c r="K79" s="71">
        <f t="shared" si="0"/>
        <v>25</v>
      </c>
      <c r="L79" s="71">
        <f t="shared" si="0"/>
        <v>39</v>
      </c>
      <c r="M79" s="71">
        <f t="shared" si="0"/>
        <v>56</v>
      </c>
      <c r="N79" s="71">
        <f t="shared" si="0"/>
        <v>56</v>
      </c>
      <c r="O79" s="71">
        <f t="shared" ref="O79:P79" si="1">O76*2+O77</f>
        <v>56</v>
      </c>
      <c r="P79" s="71">
        <f t="shared" si="1"/>
        <v>56</v>
      </c>
      <c r="Q79" s="71">
        <f t="shared" si="0"/>
        <v>0</v>
      </c>
      <c r="R79" s="71">
        <f t="shared" si="0"/>
        <v>56</v>
      </c>
      <c r="S79" s="71">
        <f t="shared" si="0"/>
        <v>56</v>
      </c>
      <c r="T79" s="71">
        <f t="shared" si="0"/>
        <v>56</v>
      </c>
      <c r="U79" s="71">
        <f t="shared" si="0"/>
        <v>56</v>
      </c>
      <c r="V79" s="71">
        <f t="shared" si="0"/>
        <v>55</v>
      </c>
      <c r="W79" s="71">
        <f t="shared" si="0"/>
        <v>56</v>
      </c>
      <c r="X79" s="71">
        <f t="shared" si="0"/>
        <v>0</v>
      </c>
      <c r="Y79" s="71">
        <f t="shared" ref="Y79" si="2">Y76*2+Y77</f>
        <v>56</v>
      </c>
      <c r="Z79" s="79">
        <f>Z76*2+Z77</f>
        <v>0</v>
      </c>
    </row>
    <row r="80" spans="1:28" ht="15" thickBot="1">
      <c r="A80" s="85" t="s">
        <v>102</v>
      </c>
      <c r="B80" s="81"/>
      <c r="C80" s="81"/>
      <c r="D80" s="81"/>
      <c r="E80" s="81">
        <f>E78*2+E77</f>
        <v>5</v>
      </c>
      <c r="F80" s="81">
        <f>F78*2+F77</f>
        <v>4</v>
      </c>
      <c r="G80" s="81">
        <f>G78*2+G77</f>
        <v>20</v>
      </c>
      <c r="H80" s="81">
        <f t="shared" ref="H80:X80" si="3">H78*2+H77</f>
        <v>28</v>
      </c>
      <c r="I80" s="81">
        <f t="shared" si="3"/>
        <v>21</v>
      </c>
      <c r="J80" s="81">
        <f t="shared" si="3"/>
        <v>8</v>
      </c>
      <c r="K80" s="81">
        <f t="shared" si="3"/>
        <v>31</v>
      </c>
      <c r="L80" s="81">
        <f t="shared" si="3"/>
        <v>17</v>
      </c>
      <c r="M80" s="81">
        <f t="shared" si="3"/>
        <v>0</v>
      </c>
      <c r="N80" s="81">
        <f t="shared" si="3"/>
        <v>0</v>
      </c>
      <c r="O80" s="81">
        <f t="shared" ref="O80:P80" si="4">O78*2+O77</f>
        <v>0</v>
      </c>
      <c r="P80" s="81">
        <f t="shared" si="4"/>
        <v>0</v>
      </c>
      <c r="Q80" s="81">
        <f t="shared" si="3"/>
        <v>0</v>
      </c>
      <c r="R80" s="81">
        <f t="shared" si="3"/>
        <v>0</v>
      </c>
      <c r="S80" s="81">
        <f t="shared" si="3"/>
        <v>0</v>
      </c>
      <c r="T80" s="81">
        <f t="shared" si="3"/>
        <v>0</v>
      </c>
      <c r="U80" s="81">
        <f t="shared" si="3"/>
        <v>0</v>
      </c>
      <c r="V80" s="81">
        <f t="shared" si="3"/>
        <v>1</v>
      </c>
      <c r="W80" s="81">
        <f t="shared" si="3"/>
        <v>0</v>
      </c>
      <c r="X80" s="81">
        <f t="shared" si="3"/>
        <v>0</v>
      </c>
      <c r="Y80" s="81">
        <f t="shared" ref="Y80" si="5">Y78*2+Y77</f>
        <v>0</v>
      </c>
      <c r="Z80" s="82">
        <f>Z78*2+Z77</f>
        <v>0</v>
      </c>
    </row>
    <row r="81" spans="1:28">
      <c r="A81" s="83"/>
      <c r="B81" s="74"/>
      <c r="C81" s="74"/>
      <c r="D81" s="74"/>
      <c r="E81" s="86" t="s">
        <v>105</v>
      </c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7"/>
    </row>
    <row r="82" spans="1:28">
      <c r="A82" s="84" t="s">
        <v>99</v>
      </c>
      <c r="B82" s="71"/>
      <c r="C82" s="71"/>
      <c r="D82" s="71"/>
      <c r="E82" s="77">
        <v>30</v>
      </c>
      <c r="F82" s="78">
        <v>33</v>
      </c>
      <c r="G82" s="71">
        <v>11</v>
      </c>
      <c r="H82" s="78">
        <v>6</v>
      </c>
      <c r="I82" s="78">
        <v>7</v>
      </c>
      <c r="J82" s="71">
        <v>28</v>
      </c>
      <c r="K82" s="78">
        <v>3</v>
      </c>
      <c r="L82" s="71">
        <v>21</v>
      </c>
      <c r="M82" s="71">
        <v>34</v>
      </c>
      <c r="N82" s="78">
        <v>34</v>
      </c>
      <c r="O82" s="78">
        <v>34</v>
      </c>
      <c r="P82" s="78">
        <v>34</v>
      </c>
      <c r="Q82" s="71"/>
      <c r="R82" s="71">
        <v>34</v>
      </c>
      <c r="S82" s="71">
        <v>34</v>
      </c>
      <c r="T82" s="71">
        <v>34</v>
      </c>
      <c r="U82" s="71">
        <v>34</v>
      </c>
      <c r="V82" s="71">
        <v>34</v>
      </c>
      <c r="W82" s="71">
        <v>32</v>
      </c>
      <c r="X82" s="71"/>
      <c r="Y82" s="71">
        <v>34</v>
      </c>
      <c r="Z82" s="79"/>
    </row>
    <row r="83" spans="1:28">
      <c r="A83" s="84" t="s">
        <v>103</v>
      </c>
      <c r="B83" s="71"/>
      <c r="C83" s="71"/>
      <c r="D83" s="71"/>
      <c r="E83" s="77">
        <v>1</v>
      </c>
      <c r="F83" s="78">
        <v>1</v>
      </c>
      <c r="G83" s="71">
        <v>17</v>
      </c>
      <c r="H83" s="78">
        <v>26</v>
      </c>
      <c r="I83" s="78">
        <v>25</v>
      </c>
      <c r="J83" s="71">
        <v>5</v>
      </c>
      <c r="K83" s="78">
        <v>18</v>
      </c>
      <c r="L83" s="71">
        <v>8</v>
      </c>
      <c r="M83" s="71">
        <v>0</v>
      </c>
      <c r="N83" s="78">
        <v>0</v>
      </c>
      <c r="O83" s="78">
        <v>0</v>
      </c>
      <c r="P83" s="78">
        <v>0</v>
      </c>
      <c r="Q83" s="71"/>
      <c r="R83" s="71">
        <v>0</v>
      </c>
      <c r="S83" s="71">
        <v>0</v>
      </c>
      <c r="T83" s="71">
        <v>0</v>
      </c>
      <c r="U83" s="71">
        <v>0</v>
      </c>
      <c r="V83" s="71">
        <v>0</v>
      </c>
      <c r="W83" s="71">
        <v>2</v>
      </c>
      <c r="X83" s="71"/>
      <c r="Y83" s="71">
        <v>0</v>
      </c>
      <c r="Z83" s="79"/>
      <c r="AB83" s="51" t="s">
        <v>173</v>
      </c>
    </row>
    <row r="84" spans="1:28">
      <c r="A84" s="84" t="s">
        <v>100</v>
      </c>
      <c r="B84" s="71"/>
      <c r="C84" s="71"/>
      <c r="D84" s="71"/>
      <c r="E84" s="16">
        <v>3</v>
      </c>
      <c r="F84" s="78">
        <v>0</v>
      </c>
      <c r="G84" s="71">
        <v>6</v>
      </c>
      <c r="H84" s="78">
        <v>2</v>
      </c>
      <c r="I84" s="78">
        <v>2</v>
      </c>
      <c r="J84" s="71">
        <v>1</v>
      </c>
      <c r="K84" s="78">
        <v>13</v>
      </c>
      <c r="L84" s="71">
        <v>5</v>
      </c>
      <c r="M84" s="71">
        <v>0</v>
      </c>
      <c r="N84" s="78">
        <v>0</v>
      </c>
      <c r="O84" s="78">
        <v>0</v>
      </c>
      <c r="P84" s="78">
        <v>0</v>
      </c>
      <c r="Q84" s="71"/>
      <c r="R84" s="71">
        <v>0</v>
      </c>
      <c r="S84" s="71">
        <v>0</v>
      </c>
      <c r="T84" s="71">
        <v>0</v>
      </c>
      <c r="U84" s="71">
        <v>0</v>
      </c>
      <c r="V84" s="71">
        <v>0</v>
      </c>
      <c r="W84" s="71">
        <v>0</v>
      </c>
      <c r="X84" s="71"/>
      <c r="Y84" s="71">
        <v>0</v>
      </c>
      <c r="Z84" s="79"/>
    </row>
    <row r="85" spans="1:28">
      <c r="A85" s="84" t="s">
        <v>101</v>
      </c>
      <c r="B85" s="71"/>
      <c r="C85" s="71"/>
      <c r="D85" s="71"/>
      <c r="E85" s="71">
        <f>E82*2+E83</f>
        <v>61</v>
      </c>
      <c r="F85" s="71">
        <f t="shared" ref="F85:Z85" si="6">F82*2+F83</f>
        <v>67</v>
      </c>
      <c r="G85" s="71">
        <f t="shared" si="6"/>
        <v>39</v>
      </c>
      <c r="H85" s="71">
        <f>H82*2+H83</f>
        <v>38</v>
      </c>
      <c r="I85" s="71">
        <f t="shared" si="6"/>
        <v>39</v>
      </c>
      <c r="J85" s="71">
        <f t="shared" si="6"/>
        <v>61</v>
      </c>
      <c r="K85" s="71">
        <f t="shared" si="6"/>
        <v>24</v>
      </c>
      <c r="L85" s="71">
        <f t="shared" si="6"/>
        <v>50</v>
      </c>
      <c r="M85" s="71">
        <f t="shared" si="6"/>
        <v>68</v>
      </c>
      <c r="N85" s="71">
        <f t="shared" si="6"/>
        <v>68</v>
      </c>
      <c r="O85" s="71">
        <f t="shared" ref="O85:P85" si="7">O82*2+O83</f>
        <v>68</v>
      </c>
      <c r="P85" s="71">
        <f t="shared" si="7"/>
        <v>68</v>
      </c>
      <c r="Q85" s="71">
        <f t="shared" si="6"/>
        <v>0</v>
      </c>
      <c r="R85" s="71">
        <f t="shared" si="6"/>
        <v>68</v>
      </c>
      <c r="S85" s="71">
        <f t="shared" si="6"/>
        <v>68</v>
      </c>
      <c r="T85" s="71">
        <f t="shared" si="6"/>
        <v>68</v>
      </c>
      <c r="U85" s="71">
        <f t="shared" si="6"/>
        <v>68</v>
      </c>
      <c r="V85" s="71">
        <f t="shared" si="6"/>
        <v>68</v>
      </c>
      <c r="W85" s="71">
        <f t="shared" si="6"/>
        <v>66</v>
      </c>
      <c r="X85" s="71">
        <f t="shared" si="6"/>
        <v>0</v>
      </c>
      <c r="Y85" s="71">
        <f t="shared" ref="Y85" si="8">Y82*2+Y83</f>
        <v>68</v>
      </c>
      <c r="Z85" s="79">
        <f t="shared" si="6"/>
        <v>0</v>
      </c>
    </row>
    <row r="86" spans="1:28" ht="15" thickBot="1">
      <c r="A86" s="85" t="s">
        <v>102</v>
      </c>
      <c r="B86" s="81"/>
      <c r="C86" s="81"/>
      <c r="D86" s="81"/>
      <c r="E86" s="81">
        <f>E84*2+E83</f>
        <v>7</v>
      </c>
      <c r="F86" s="81">
        <f t="shared" ref="F86:Z86" si="9">F84*2+F83</f>
        <v>1</v>
      </c>
      <c r="G86" s="81">
        <f t="shared" si="9"/>
        <v>29</v>
      </c>
      <c r="H86" s="81">
        <f t="shared" si="9"/>
        <v>30</v>
      </c>
      <c r="I86" s="81">
        <f t="shared" si="9"/>
        <v>29</v>
      </c>
      <c r="J86" s="81">
        <f t="shared" si="9"/>
        <v>7</v>
      </c>
      <c r="K86" s="81">
        <f t="shared" si="9"/>
        <v>44</v>
      </c>
      <c r="L86" s="81">
        <f t="shared" si="9"/>
        <v>18</v>
      </c>
      <c r="M86" s="81">
        <f t="shared" si="9"/>
        <v>0</v>
      </c>
      <c r="N86" s="81">
        <f t="shared" si="9"/>
        <v>0</v>
      </c>
      <c r="O86" s="81">
        <f t="shared" ref="O86:P86" si="10">O84*2+O83</f>
        <v>0</v>
      </c>
      <c r="P86" s="81">
        <f t="shared" si="10"/>
        <v>0</v>
      </c>
      <c r="Q86" s="81">
        <f t="shared" si="9"/>
        <v>0</v>
      </c>
      <c r="R86" s="81">
        <f t="shared" si="9"/>
        <v>0</v>
      </c>
      <c r="S86" s="81">
        <f t="shared" si="9"/>
        <v>0</v>
      </c>
      <c r="T86" s="81">
        <f t="shared" si="9"/>
        <v>0</v>
      </c>
      <c r="U86" s="81">
        <f t="shared" si="9"/>
        <v>0</v>
      </c>
      <c r="V86" s="81">
        <f t="shared" si="9"/>
        <v>0</v>
      </c>
      <c r="W86" s="81">
        <f t="shared" si="9"/>
        <v>2</v>
      </c>
      <c r="X86" s="81">
        <f t="shared" si="9"/>
        <v>0</v>
      </c>
      <c r="Y86" s="81">
        <f t="shared" ref="Y86" si="11">Y84*2+Y83</f>
        <v>0</v>
      </c>
      <c r="Z86" s="82">
        <f t="shared" si="9"/>
        <v>0</v>
      </c>
    </row>
    <row r="87" spans="1:28">
      <c r="A87" s="83"/>
      <c r="B87" s="74"/>
      <c r="C87" s="74"/>
      <c r="D87" s="74"/>
      <c r="E87" s="90" t="s">
        <v>51</v>
      </c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1"/>
    </row>
    <row r="88" spans="1:28">
      <c r="A88" s="84" t="s">
        <v>99</v>
      </c>
      <c r="B88" s="71"/>
      <c r="C88" s="71"/>
      <c r="D88" s="71"/>
      <c r="E88" s="78">
        <v>8</v>
      </c>
      <c r="F88" s="71">
        <v>7</v>
      </c>
      <c r="G88" s="71">
        <v>2</v>
      </c>
      <c r="H88" s="78">
        <v>3</v>
      </c>
      <c r="I88" s="78">
        <v>1</v>
      </c>
      <c r="J88" s="78">
        <v>8</v>
      </c>
      <c r="K88" s="78">
        <v>0</v>
      </c>
      <c r="L88" s="71">
        <v>4</v>
      </c>
      <c r="M88" s="71">
        <v>9</v>
      </c>
      <c r="N88" s="78">
        <v>9</v>
      </c>
      <c r="O88" s="78">
        <v>8</v>
      </c>
      <c r="P88" s="78">
        <v>9</v>
      </c>
      <c r="Q88" s="71"/>
      <c r="R88" s="71">
        <v>9</v>
      </c>
      <c r="S88" s="71">
        <v>9</v>
      </c>
      <c r="T88" s="71">
        <v>9</v>
      </c>
      <c r="U88" s="71">
        <v>9</v>
      </c>
      <c r="V88" s="71">
        <v>9</v>
      </c>
      <c r="W88" s="71">
        <v>9</v>
      </c>
      <c r="X88" s="71"/>
      <c r="Y88" s="71">
        <v>9</v>
      </c>
      <c r="Z88" s="79"/>
      <c r="AB88" s="154" t="s">
        <v>174</v>
      </c>
    </row>
    <row r="89" spans="1:28">
      <c r="A89" s="84" t="s">
        <v>103</v>
      </c>
      <c r="B89" s="71"/>
      <c r="C89" s="71"/>
      <c r="D89" s="71"/>
      <c r="E89" s="78">
        <v>1</v>
      </c>
      <c r="F89" s="71">
        <v>2</v>
      </c>
      <c r="G89" s="71">
        <v>4</v>
      </c>
      <c r="H89" s="78">
        <v>5</v>
      </c>
      <c r="I89" s="78">
        <v>8</v>
      </c>
      <c r="J89" s="78">
        <v>1</v>
      </c>
      <c r="K89" s="78">
        <v>7</v>
      </c>
      <c r="L89" s="71">
        <v>2</v>
      </c>
      <c r="M89" s="71">
        <v>0</v>
      </c>
      <c r="N89" s="78">
        <v>0</v>
      </c>
      <c r="O89" s="78">
        <v>0</v>
      </c>
      <c r="P89" s="78">
        <v>0</v>
      </c>
      <c r="Q89" s="71"/>
      <c r="R89" s="71"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71"/>
      <c r="Y89" s="71">
        <v>0</v>
      </c>
      <c r="Z89" s="79"/>
    </row>
    <row r="90" spans="1:28">
      <c r="A90" s="84" t="s">
        <v>100</v>
      </c>
      <c r="B90" s="71"/>
      <c r="C90" s="71"/>
      <c r="D90" s="71"/>
      <c r="E90" s="78">
        <v>0</v>
      </c>
      <c r="F90" s="71">
        <v>0</v>
      </c>
      <c r="G90" s="71">
        <v>3</v>
      </c>
      <c r="H90" s="78">
        <v>1</v>
      </c>
      <c r="I90" s="78">
        <v>0</v>
      </c>
      <c r="J90" s="78">
        <v>0</v>
      </c>
      <c r="K90" s="78">
        <v>2</v>
      </c>
      <c r="L90" s="71">
        <v>0</v>
      </c>
      <c r="M90" s="71">
        <v>0</v>
      </c>
      <c r="N90" s="78">
        <v>0</v>
      </c>
      <c r="O90" s="78">
        <v>0</v>
      </c>
      <c r="P90" s="78">
        <v>0</v>
      </c>
      <c r="Q90" s="71"/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71"/>
      <c r="Y90" s="71">
        <v>0</v>
      </c>
      <c r="Z90" s="79"/>
    </row>
    <row r="91" spans="1:28">
      <c r="A91" s="84" t="s">
        <v>101</v>
      </c>
      <c r="B91" s="71"/>
      <c r="C91" s="71"/>
      <c r="D91" s="71"/>
      <c r="E91" s="78">
        <f>E88*2+E89</f>
        <v>17</v>
      </c>
      <c r="F91" s="71">
        <f t="shared" ref="F91:Z91" si="12">F88*2+F89</f>
        <v>16</v>
      </c>
      <c r="G91" s="71">
        <f t="shared" si="12"/>
        <v>8</v>
      </c>
      <c r="H91" s="71">
        <f t="shared" si="12"/>
        <v>11</v>
      </c>
      <c r="I91" s="71">
        <f t="shared" si="12"/>
        <v>10</v>
      </c>
      <c r="J91" s="78">
        <f t="shared" si="12"/>
        <v>17</v>
      </c>
      <c r="K91" s="71">
        <f t="shared" si="12"/>
        <v>7</v>
      </c>
      <c r="L91" s="71">
        <f t="shared" si="12"/>
        <v>10</v>
      </c>
      <c r="M91" s="71">
        <f t="shared" si="12"/>
        <v>18</v>
      </c>
      <c r="N91" s="71">
        <f t="shared" si="12"/>
        <v>18</v>
      </c>
      <c r="O91" s="71">
        <f t="shared" ref="O91:P91" si="13">O88*2+O89</f>
        <v>16</v>
      </c>
      <c r="P91" s="71">
        <f t="shared" si="13"/>
        <v>18</v>
      </c>
      <c r="Q91" s="71">
        <f t="shared" si="12"/>
        <v>0</v>
      </c>
      <c r="R91" s="71">
        <f t="shared" si="12"/>
        <v>18</v>
      </c>
      <c r="S91" s="71">
        <f t="shared" si="12"/>
        <v>18</v>
      </c>
      <c r="T91" s="71">
        <f t="shared" si="12"/>
        <v>18</v>
      </c>
      <c r="U91" s="71">
        <f t="shared" si="12"/>
        <v>18</v>
      </c>
      <c r="V91" s="71">
        <f t="shared" si="12"/>
        <v>18</v>
      </c>
      <c r="W91" s="71">
        <f t="shared" si="12"/>
        <v>18</v>
      </c>
      <c r="X91" s="71">
        <f t="shared" si="12"/>
        <v>0</v>
      </c>
      <c r="Y91" s="71">
        <f t="shared" ref="Y91" si="14">Y88*2+Y89</f>
        <v>18</v>
      </c>
      <c r="Z91" s="79">
        <f t="shared" si="12"/>
        <v>0</v>
      </c>
    </row>
    <row r="92" spans="1:28" ht="15" thickBot="1">
      <c r="A92" s="85" t="s">
        <v>102</v>
      </c>
      <c r="B92" s="81"/>
      <c r="C92" s="81"/>
      <c r="D92" s="81"/>
      <c r="E92" s="127">
        <f>E90*2+E89</f>
        <v>1</v>
      </c>
      <c r="F92" s="81">
        <f t="shared" ref="F92:Z92" si="15">F90*2+F89</f>
        <v>2</v>
      </c>
      <c r="G92" s="81">
        <f t="shared" si="15"/>
        <v>10</v>
      </c>
      <c r="H92" s="81">
        <f t="shared" si="15"/>
        <v>7</v>
      </c>
      <c r="I92" s="81">
        <f t="shared" si="15"/>
        <v>8</v>
      </c>
      <c r="J92" s="127">
        <f t="shared" si="15"/>
        <v>1</v>
      </c>
      <c r="K92" s="81">
        <f t="shared" si="15"/>
        <v>11</v>
      </c>
      <c r="L92" s="81">
        <f t="shared" si="15"/>
        <v>2</v>
      </c>
      <c r="M92" s="81">
        <f t="shared" si="15"/>
        <v>0</v>
      </c>
      <c r="N92" s="81">
        <f t="shared" si="15"/>
        <v>0</v>
      </c>
      <c r="O92" s="81">
        <f t="shared" ref="O92:P92" si="16">O90*2+O89</f>
        <v>0</v>
      </c>
      <c r="P92" s="81">
        <f t="shared" si="16"/>
        <v>0</v>
      </c>
      <c r="Q92" s="81">
        <f t="shared" si="15"/>
        <v>0</v>
      </c>
      <c r="R92" s="81">
        <f t="shared" si="15"/>
        <v>0</v>
      </c>
      <c r="S92" s="81">
        <f t="shared" si="15"/>
        <v>0</v>
      </c>
      <c r="T92" s="81">
        <f t="shared" si="15"/>
        <v>0</v>
      </c>
      <c r="U92" s="81">
        <f t="shared" si="15"/>
        <v>0</v>
      </c>
      <c r="V92" s="81">
        <f t="shared" si="15"/>
        <v>0</v>
      </c>
      <c r="W92" s="81">
        <f t="shared" si="15"/>
        <v>0</v>
      </c>
      <c r="X92" s="81">
        <f t="shared" si="15"/>
        <v>0</v>
      </c>
      <c r="Y92" s="81">
        <f t="shared" ref="Y92" si="17">Y90*2+Y89</f>
        <v>0</v>
      </c>
      <c r="Z92" s="82">
        <f t="shared" si="15"/>
        <v>0</v>
      </c>
    </row>
    <row r="93" spans="1:28">
      <c r="A93" s="73"/>
      <c r="B93" s="73"/>
      <c r="C93" s="73"/>
      <c r="D93" s="73"/>
      <c r="E93" s="88" t="s">
        <v>107</v>
      </c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9"/>
    </row>
    <row r="94" spans="1:28">
      <c r="A94" s="76" t="s">
        <v>99</v>
      </c>
      <c r="B94" s="76"/>
      <c r="C94" s="76"/>
      <c r="D94" s="76"/>
      <c r="E94" s="71">
        <f>E76+E82+E88</f>
        <v>62</v>
      </c>
      <c r="F94" s="71">
        <f t="shared" ref="F94:Z94" si="18">F76+F82+F88</f>
        <v>64</v>
      </c>
      <c r="G94" s="71">
        <f t="shared" si="18"/>
        <v>22</v>
      </c>
      <c r="H94" s="71">
        <f t="shared" si="18"/>
        <v>10</v>
      </c>
      <c r="I94" s="71">
        <f t="shared" si="18"/>
        <v>15</v>
      </c>
      <c r="J94" s="78">
        <f t="shared" si="18"/>
        <v>56</v>
      </c>
      <c r="K94" s="71">
        <f t="shared" si="18"/>
        <v>5</v>
      </c>
      <c r="L94" s="71">
        <f t="shared" si="18"/>
        <v>36</v>
      </c>
      <c r="M94" s="71">
        <f t="shared" si="18"/>
        <v>71</v>
      </c>
      <c r="N94" s="71">
        <f t="shared" si="18"/>
        <v>71</v>
      </c>
      <c r="O94" s="71">
        <f t="shared" ref="O94:P94" si="19">O76+O82+O88</f>
        <v>70</v>
      </c>
      <c r="P94" s="71">
        <f t="shared" si="19"/>
        <v>71</v>
      </c>
      <c r="Q94" s="71">
        <f t="shared" si="18"/>
        <v>0</v>
      </c>
      <c r="R94" s="71">
        <f t="shared" si="18"/>
        <v>71</v>
      </c>
      <c r="S94" s="71">
        <f t="shared" si="18"/>
        <v>71</v>
      </c>
      <c r="T94" s="71">
        <f t="shared" si="18"/>
        <v>71</v>
      </c>
      <c r="U94" s="71">
        <f t="shared" si="18"/>
        <v>71</v>
      </c>
      <c r="V94" s="71">
        <f t="shared" si="18"/>
        <v>70</v>
      </c>
      <c r="W94" s="71">
        <f t="shared" si="18"/>
        <v>69</v>
      </c>
      <c r="X94" s="71">
        <f t="shared" si="18"/>
        <v>0</v>
      </c>
      <c r="Y94" s="71">
        <f t="shared" ref="Y94" si="20">Y76+Y82+Y88</f>
        <v>71</v>
      </c>
      <c r="Z94" s="79">
        <f t="shared" si="18"/>
        <v>0</v>
      </c>
      <c r="AB94" s="153" t="s">
        <v>175</v>
      </c>
    </row>
    <row r="95" spans="1:28">
      <c r="A95" s="76" t="s">
        <v>103</v>
      </c>
      <c r="B95" s="76"/>
      <c r="C95" s="76"/>
      <c r="D95" s="76"/>
      <c r="E95" s="71">
        <f>E77+E83+E89</f>
        <v>5</v>
      </c>
      <c r="F95" s="71">
        <f t="shared" ref="F95:Z95" si="21">F77+F83+F89</f>
        <v>7</v>
      </c>
      <c r="G95" s="71">
        <f t="shared" si="21"/>
        <v>39</v>
      </c>
      <c r="H95" s="71">
        <f t="shared" si="21"/>
        <v>57</v>
      </c>
      <c r="I95" s="71">
        <f t="shared" si="21"/>
        <v>54</v>
      </c>
      <c r="J95" s="78">
        <f t="shared" si="21"/>
        <v>14</v>
      </c>
      <c r="K95" s="71">
        <f t="shared" si="21"/>
        <v>46</v>
      </c>
      <c r="L95" s="71">
        <f t="shared" si="21"/>
        <v>27</v>
      </c>
      <c r="M95" s="71">
        <f t="shared" si="21"/>
        <v>0</v>
      </c>
      <c r="N95" s="71">
        <f t="shared" si="21"/>
        <v>0</v>
      </c>
      <c r="O95" s="71">
        <f t="shared" ref="O95:P95" si="22">O77+O83+O89</f>
        <v>0</v>
      </c>
      <c r="P95" s="71">
        <f t="shared" si="22"/>
        <v>0</v>
      </c>
      <c r="Q95" s="71">
        <f t="shared" si="21"/>
        <v>0</v>
      </c>
      <c r="R95" s="71">
        <f t="shared" si="21"/>
        <v>0</v>
      </c>
      <c r="S95" s="71">
        <f t="shared" si="21"/>
        <v>0</v>
      </c>
      <c r="T95" s="71">
        <f t="shared" si="21"/>
        <v>0</v>
      </c>
      <c r="U95" s="71">
        <f t="shared" si="21"/>
        <v>0</v>
      </c>
      <c r="V95" s="71">
        <f t="shared" si="21"/>
        <v>1</v>
      </c>
      <c r="W95" s="71">
        <f t="shared" si="21"/>
        <v>2</v>
      </c>
      <c r="X95" s="71">
        <f t="shared" si="21"/>
        <v>0</v>
      </c>
      <c r="Y95" s="71">
        <f t="shared" ref="Y95" si="23">Y77+Y83+Y89</f>
        <v>0</v>
      </c>
      <c r="Z95" s="79">
        <f t="shared" si="21"/>
        <v>0</v>
      </c>
    </row>
    <row r="96" spans="1:28">
      <c r="A96" s="76" t="s">
        <v>100</v>
      </c>
      <c r="B96" s="76"/>
      <c r="C96" s="76"/>
      <c r="D96" s="76"/>
      <c r="E96" s="71">
        <f>E78+E84+E90</f>
        <v>4</v>
      </c>
      <c r="F96" s="71">
        <f t="shared" ref="F96:Z96" si="24">F78+F84+F90</f>
        <v>0</v>
      </c>
      <c r="G96" s="71">
        <f t="shared" si="24"/>
        <v>10</v>
      </c>
      <c r="H96" s="71">
        <f t="shared" si="24"/>
        <v>4</v>
      </c>
      <c r="I96" s="71">
        <f t="shared" si="24"/>
        <v>2</v>
      </c>
      <c r="J96" s="78">
        <f t="shared" si="24"/>
        <v>1</v>
      </c>
      <c r="K96" s="71">
        <f t="shared" si="24"/>
        <v>20</v>
      </c>
      <c r="L96" s="71">
        <f t="shared" si="24"/>
        <v>5</v>
      </c>
      <c r="M96" s="71">
        <f t="shared" si="24"/>
        <v>0</v>
      </c>
      <c r="N96" s="71">
        <f t="shared" si="24"/>
        <v>0</v>
      </c>
      <c r="O96" s="71">
        <f t="shared" ref="O96:P96" si="25">O78+O84+O90</f>
        <v>0</v>
      </c>
      <c r="P96" s="71">
        <f t="shared" si="25"/>
        <v>0</v>
      </c>
      <c r="Q96" s="71">
        <f t="shared" si="24"/>
        <v>0</v>
      </c>
      <c r="R96" s="71">
        <f t="shared" si="24"/>
        <v>0</v>
      </c>
      <c r="S96" s="71">
        <f t="shared" si="24"/>
        <v>0</v>
      </c>
      <c r="T96" s="71">
        <f t="shared" si="24"/>
        <v>0</v>
      </c>
      <c r="U96" s="71">
        <f t="shared" si="24"/>
        <v>0</v>
      </c>
      <c r="V96" s="71">
        <f t="shared" si="24"/>
        <v>0</v>
      </c>
      <c r="W96" s="71">
        <f t="shared" si="24"/>
        <v>0</v>
      </c>
      <c r="X96" s="71">
        <f t="shared" si="24"/>
        <v>0</v>
      </c>
      <c r="Y96" s="71">
        <f t="shared" ref="Y96" si="26">Y78+Y84+Y90</f>
        <v>0</v>
      </c>
      <c r="Z96" s="79">
        <f t="shared" si="24"/>
        <v>0</v>
      </c>
    </row>
    <row r="97" spans="1:26">
      <c r="A97" s="76" t="s">
        <v>101</v>
      </c>
      <c r="B97" s="76"/>
      <c r="C97" s="76"/>
      <c r="D97" s="76"/>
      <c r="E97" s="71">
        <f>E79+E85+E91</f>
        <v>129</v>
      </c>
      <c r="F97" s="71">
        <f t="shared" ref="F97:Z97" si="27">F79+F85+F91</f>
        <v>135</v>
      </c>
      <c r="G97" s="71">
        <f t="shared" si="27"/>
        <v>83</v>
      </c>
      <c r="H97" s="71">
        <f t="shared" si="27"/>
        <v>77</v>
      </c>
      <c r="I97" s="71">
        <f t="shared" si="27"/>
        <v>84</v>
      </c>
      <c r="J97" s="78">
        <f t="shared" si="27"/>
        <v>126</v>
      </c>
      <c r="K97" s="71">
        <f t="shared" si="27"/>
        <v>56</v>
      </c>
      <c r="L97" s="71">
        <f t="shared" si="27"/>
        <v>99</v>
      </c>
      <c r="M97" s="71">
        <f t="shared" si="27"/>
        <v>142</v>
      </c>
      <c r="N97" s="71">
        <f t="shared" si="27"/>
        <v>142</v>
      </c>
      <c r="O97" s="71">
        <f t="shared" ref="O97:P97" si="28">O79+O85+O91</f>
        <v>140</v>
      </c>
      <c r="P97" s="71">
        <f t="shared" si="28"/>
        <v>142</v>
      </c>
      <c r="Q97" s="71">
        <f t="shared" si="27"/>
        <v>0</v>
      </c>
      <c r="R97" s="71">
        <f t="shared" si="27"/>
        <v>142</v>
      </c>
      <c r="S97" s="71">
        <f t="shared" si="27"/>
        <v>142</v>
      </c>
      <c r="T97" s="71">
        <f t="shared" si="27"/>
        <v>142</v>
      </c>
      <c r="U97" s="71">
        <f t="shared" si="27"/>
        <v>142</v>
      </c>
      <c r="V97" s="71">
        <f t="shared" si="27"/>
        <v>141</v>
      </c>
      <c r="W97" s="71">
        <f t="shared" si="27"/>
        <v>140</v>
      </c>
      <c r="X97" s="71">
        <f t="shared" si="27"/>
        <v>0</v>
      </c>
      <c r="Y97" s="71">
        <f t="shared" ref="Y97" si="29">Y79+Y85+Y91</f>
        <v>142</v>
      </c>
      <c r="Z97" s="79">
        <f t="shared" si="27"/>
        <v>0</v>
      </c>
    </row>
    <row r="98" spans="1:26" ht="15" thickBot="1">
      <c r="A98" s="80" t="s">
        <v>102</v>
      </c>
      <c r="B98" s="80"/>
      <c r="C98" s="80"/>
      <c r="D98" s="80"/>
      <c r="E98" s="81">
        <f>E80+E86+E92</f>
        <v>13</v>
      </c>
      <c r="F98" s="81">
        <f t="shared" ref="F98:Z98" si="30">F80+F86+F92</f>
        <v>7</v>
      </c>
      <c r="G98" s="81">
        <f t="shared" si="30"/>
        <v>59</v>
      </c>
      <c r="H98" s="81">
        <f t="shared" si="30"/>
        <v>65</v>
      </c>
      <c r="I98" s="81">
        <f t="shared" si="30"/>
        <v>58</v>
      </c>
      <c r="J98" s="127">
        <f t="shared" si="30"/>
        <v>16</v>
      </c>
      <c r="K98" s="81">
        <f t="shared" si="30"/>
        <v>86</v>
      </c>
      <c r="L98" s="81">
        <f t="shared" si="30"/>
        <v>37</v>
      </c>
      <c r="M98" s="81">
        <f t="shared" si="30"/>
        <v>0</v>
      </c>
      <c r="N98" s="81">
        <f t="shared" si="30"/>
        <v>0</v>
      </c>
      <c r="O98" s="81">
        <f t="shared" ref="O98:P98" si="31">O80+O86+O92</f>
        <v>0</v>
      </c>
      <c r="P98" s="81">
        <f t="shared" si="31"/>
        <v>0</v>
      </c>
      <c r="Q98" s="81">
        <f t="shared" si="30"/>
        <v>0</v>
      </c>
      <c r="R98" s="81">
        <f t="shared" si="30"/>
        <v>0</v>
      </c>
      <c r="S98" s="81">
        <f t="shared" si="30"/>
        <v>0</v>
      </c>
      <c r="T98" s="81">
        <f t="shared" si="30"/>
        <v>0</v>
      </c>
      <c r="U98" s="81">
        <f t="shared" si="30"/>
        <v>0</v>
      </c>
      <c r="V98" s="81">
        <f t="shared" si="30"/>
        <v>1</v>
      </c>
      <c r="W98" s="81">
        <f t="shared" si="30"/>
        <v>2</v>
      </c>
      <c r="X98" s="81">
        <f t="shared" si="30"/>
        <v>0</v>
      </c>
      <c r="Y98" s="81">
        <f t="shared" ref="Y98" si="32">Y80+Y86+Y92</f>
        <v>0</v>
      </c>
      <c r="Z98" s="82">
        <f t="shared" si="30"/>
        <v>0</v>
      </c>
    </row>
    <row r="99" spans="1:26">
      <c r="E99" s="92" t="s">
        <v>109</v>
      </c>
      <c r="F99" s="95" t="s">
        <v>127</v>
      </c>
      <c r="G99" s="94" t="s">
        <v>126</v>
      </c>
      <c r="H99" s="94" t="s">
        <v>126</v>
      </c>
      <c r="I99" s="94" t="s">
        <v>126</v>
      </c>
      <c r="J99" s="72" t="s">
        <v>109</v>
      </c>
      <c r="K99" s="72" t="s">
        <v>109</v>
      </c>
      <c r="L99" s="72" t="s">
        <v>109</v>
      </c>
      <c r="M99" s="72" t="s">
        <v>109</v>
      </c>
      <c r="N99" s="72" t="s">
        <v>109</v>
      </c>
      <c r="O99" s="229" t="s">
        <v>178</v>
      </c>
      <c r="P99" s="229"/>
      <c r="R99" s="72" t="s">
        <v>109</v>
      </c>
      <c r="S99" s="72" t="s">
        <v>109</v>
      </c>
      <c r="T99" s="72" t="s">
        <v>109</v>
      </c>
      <c r="U99" s="72" t="s">
        <v>109</v>
      </c>
      <c r="V99" s="72" t="s">
        <v>109</v>
      </c>
      <c r="W99" s="72" t="s">
        <v>109</v>
      </c>
      <c r="X99" s="95" t="s">
        <v>130</v>
      </c>
      <c r="Y99" s="94" t="s">
        <v>129</v>
      </c>
    </row>
    <row r="100" spans="1:26">
      <c r="E100" t="s">
        <v>113</v>
      </c>
      <c r="F100" t="s">
        <v>108</v>
      </c>
      <c r="J100" t="s">
        <v>116</v>
      </c>
      <c r="K100" s="5" t="s">
        <v>111</v>
      </c>
      <c r="L100" t="s">
        <v>128</v>
      </c>
      <c r="R100" t="s">
        <v>119</v>
      </c>
    </row>
    <row r="101" spans="1:26">
      <c r="E101" t="s">
        <v>114</v>
      </c>
      <c r="K101" s="5" t="s">
        <v>112</v>
      </c>
      <c r="R101" t="s">
        <v>120</v>
      </c>
    </row>
    <row r="102" spans="1:26">
      <c r="E102" s="25"/>
    </row>
    <row r="103" spans="1:26" ht="15" thickBot="1">
      <c r="E103" s="214"/>
      <c r="F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  <c r="W103" s="214"/>
      <c r="Y103" s="214"/>
    </row>
    <row r="104" spans="1:26">
      <c r="A104" s="189" t="s">
        <v>134</v>
      </c>
      <c r="B104" s="74"/>
      <c r="C104" s="74"/>
      <c r="D104" s="74"/>
      <c r="E104" s="108" t="s">
        <v>104</v>
      </c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75"/>
    </row>
    <row r="105" spans="1:26" s="5" customFormat="1">
      <c r="A105" s="84" t="s">
        <v>99</v>
      </c>
      <c r="B105" s="71"/>
      <c r="C105" s="71"/>
      <c r="D105" s="71"/>
      <c r="E105" s="71">
        <f>E76/28</f>
        <v>0.8571428571428571</v>
      </c>
      <c r="F105" s="71">
        <f>F76/28</f>
        <v>0.8571428571428571</v>
      </c>
      <c r="G105" s="71">
        <f t="shared" ref="G105:I105" si="33">G76/28</f>
        <v>0.32142857142857145</v>
      </c>
      <c r="H105" s="71">
        <f t="shared" si="33"/>
        <v>3.5714285714285712E-2</v>
      </c>
      <c r="I105" s="71">
        <f t="shared" si="33"/>
        <v>0.25</v>
      </c>
      <c r="J105" s="71">
        <f t="shared" ref="J105:N107" si="34">J76/28</f>
        <v>0.7142857142857143</v>
      </c>
      <c r="K105" s="71">
        <f t="shared" si="34"/>
        <v>7.1428571428571425E-2</v>
      </c>
      <c r="L105" s="71">
        <f t="shared" si="34"/>
        <v>0.39285714285714285</v>
      </c>
      <c r="M105" s="71">
        <f t="shared" si="34"/>
        <v>1</v>
      </c>
      <c r="N105" s="71">
        <f t="shared" si="34"/>
        <v>1</v>
      </c>
      <c r="O105" s="71">
        <f t="shared" ref="O105:P105" si="35">O76/28</f>
        <v>1</v>
      </c>
      <c r="P105" s="71">
        <f t="shared" si="35"/>
        <v>1</v>
      </c>
      <c r="Q105" s="71"/>
      <c r="R105" s="71">
        <f t="shared" ref="R105:W107" si="36">R76/28</f>
        <v>1</v>
      </c>
      <c r="S105" s="71">
        <f t="shared" si="36"/>
        <v>1</v>
      </c>
      <c r="T105" s="71">
        <f t="shared" si="36"/>
        <v>1</v>
      </c>
      <c r="U105" s="71">
        <f t="shared" si="36"/>
        <v>1</v>
      </c>
      <c r="V105" s="71">
        <f t="shared" si="36"/>
        <v>0.9642857142857143</v>
      </c>
      <c r="W105" s="71">
        <f t="shared" si="36"/>
        <v>1</v>
      </c>
      <c r="X105" s="71"/>
      <c r="Y105" s="71">
        <f t="shared" ref="Y105" si="37">Y76/28</f>
        <v>1</v>
      </c>
      <c r="Z105" s="79"/>
    </row>
    <row r="106" spans="1:26" s="5" customFormat="1">
      <c r="A106" s="84" t="s">
        <v>103</v>
      </c>
      <c r="B106" s="71"/>
      <c r="C106" s="71"/>
      <c r="D106" s="71"/>
      <c r="E106" s="71">
        <f t="shared" ref="E106:F107" si="38">E77/28</f>
        <v>0.10714285714285714</v>
      </c>
      <c r="F106" s="71">
        <f t="shared" si="38"/>
        <v>0.14285714285714285</v>
      </c>
      <c r="G106" s="71">
        <f t="shared" ref="G106:I106" si="39">G77/28</f>
        <v>0.6428571428571429</v>
      </c>
      <c r="H106" s="71">
        <f t="shared" si="39"/>
        <v>0.9285714285714286</v>
      </c>
      <c r="I106" s="71">
        <f t="shared" si="39"/>
        <v>0.75</v>
      </c>
      <c r="J106" s="71">
        <f t="shared" si="34"/>
        <v>0.2857142857142857</v>
      </c>
      <c r="K106" s="71">
        <f t="shared" si="34"/>
        <v>0.75</v>
      </c>
      <c r="L106" s="71">
        <f t="shared" si="34"/>
        <v>0.6071428571428571</v>
      </c>
      <c r="M106" s="71">
        <f t="shared" si="34"/>
        <v>0</v>
      </c>
      <c r="N106" s="71">
        <f t="shared" si="34"/>
        <v>0</v>
      </c>
      <c r="O106" s="71">
        <f t="shared" ref="O106:P106" si="40">O77/28</f>
        <v>0</v>
      </c>
      <c r="P106" s="71">
        <f t="shared" si="40"/>
        <v>0</v>
      </c>
      <c r="Q106" s="71"/>
      <c r="R106" s="71">
        <f t="shared" si="36"/>
        <v>0</v>
      </c>
      <c r="S106" s="71">
        <f t="shared" si="36"/>
        <v>0</v>
      </c>
      <c r="T106" s="71">
        <f t="shared" si="36"/>
        <v>0</v>
      </c>
      <c r="U106" s="71">
        <f t="shared" si="36"/>
        <v>0</v>
      </c>
      <c r="V106" s="71">
        <f t="shared" si="36"/>
        <v>3.5714285714285712E-2</v>
      </c>
      <c r="W106" s="71">
        <f t="shared" si="36"/>
        <v>0</v>
      </c>
      <c r="X106" s="71"/>
      <c r="Y106" s="71">
        <f t="shared" ref="Y106" si="41">Y77/28</f>
        <v>0</v>
      </c>
      <c r="Z106" s="79"/>
    </row>
    <row r="107" spans="1:26" s="5" customFormat="1">
      <c r="A107" s="84" t="s">
        <v>100</v>
      </c>
      <c r="B107" s="71"/>
      <c r="C107" s="71"/>
      <c r="D107" s="71"/>
      <c r="E107" s="71">
        <f t="shared" si="38"/>
        <v>3.5714285714285712E-2</v>
      </c>
      <c r="F107" s="71">
        <f t="shared" si="38"/>
        <v>0</v>
      </c>
      <c r="G107" s="71">
        <f t="shared" ref="G107:I107" si="42">G78/28</f>
        <v>3.5714285714285712E-2</v>
      </c>
      <c r="H107" s="71">
        <f t="shared" si="42"/>
        <v>3.5714285714285712E-2</v>
      </c>
      <c r="I107" s="71">
        <f t="shared" si="42"/>
        <v>0</v>
      </c>
      <c r="J107" s="71">
        <f t="shared" si="34"/>
        <v>0</v>
      </c>
      <c r="K107" s="71">
        <f t="shared" si="34"/>
        <v>0.17857142857142858</v>
      </c>
      <c r="L107" s="71">
        <f t="shared" si="34"/>
        <v>0</v>
      </c>
      <c r="M107" s="71">
        <f t="shared" si="34"/>
        <v>0</v>
      </c>
      <c r="N107" s="71">
        <f t="shared" si="34"/>
        <v>0</v>
      </c>
      <c r="O107" s="71">
        <f t="shared" ref="O107:P107" si="43">O78/28</f>
        <v>0</v>
      </c>
      <c r="P107" s="71">
        <f t="shared" si="43"/>
        <v>0</v>
      </c>
      <c r="Q107" s="71"/>
      <c r="R107" s="71">
        <f t="shared" si="36"/>
        <v>0</v>
      </c>
      <c r="S107" s="71">
        <f t="shared" si="36"/>
        <v>0</v>
      </c>
      <c r="T107" s="71">
        <f t="shared" si="36"/>
        <v>0</v>
      </c>
      <c r="U107" s="71">
        <f t="shared" si="36"/>
        <v>0</v>
      </c>
      <c r="V107" s="71">
        <f t="shared" si="36"/>
        <v>0</v>
      </c>
      <c r="W107" s="71">
        <f t="shared" si="36"/>
        <v>0</v>
      </c>
      <c r="X107" s="71"/>
      <c r="Y107" s="71">
        <f t="shared" ref="Y107" si="44">Y78/28</f>
        <v>0</v>
      </c>
      <c r="Z107" s="79"/>
    </row>
    <row r="108" spans="1:26" s="5" customFormat="1">
      <c r="A108" s="84" t="s">
        <v>101</v>
      </c>
      <c r="B108" s="71"/>
      <c r="C108" s="71"/>
      <c r="D108" s="71"/>
      <c r="E108" s="71">
        <f t="shared" ref="E108:I109" si="45">E79/56</f>
        <v>0.9107142857142857</v>
      </c>
      <c r="F108" s="71">
        <f t="shared" si="45"/>
        <v>0.9285714285714286</v>
      </c>
      <c r="G108" s="71">
        <f t="shared" si="45"/>
        <v>0.6428571428571429</v>
      </c>
      <c r="H108" s="71">
        <f t="shared" si="45"/>
        <v>0.5</v>
      </c>
      <c r="I108" s="71">
        <f t="shared" si="45"/>
        <v>0.625</v>
      </c>
      <c r="J108" s="71">
        <f t="shared" ref="J108:N109" si="46">J79/56</f>
        <v>0.8571428571428571</v>
      </c>
      <c r="K108" s="71">
        <f t="shared" si="46"/>
        <v>0.44642857142857145</v>
      </c>
      <c r="L108" s="71">
        <f t="shared" si="46"/>
        <v>0.6964285714285714</v>
      </c>
      <c r="M108" s="71">
        <f t="shared" si="46"/>
        <v>1</v>
      </c>
      <c r="N108" s="71">
        <f t="shared" si="46"/>
        <v>1</v>
      </c>
      <c r="O108" s="71">
        <f t="shared" ref="O108:P108" si="47">O79/56</f>
        <v>1</v>
      </c>
      <c r="P108" s="71">
        <f t="shared" si="47"/>
        <v>1</v>
      </c>
      <c r="Q108" s="71"/>
      <c r="R108" s="71">
        <f t="shared" ref="R108:W109" si="48">R79/56</f>
        <v>1</v>
      </c>
      <c r="S108" s="71">
        <f t="shared" si="48"/>
        <v>1</v>
      </c>
      <c r="T108" s="71">
        <f t="shared" si="48"/>
        <v>1</v>
      </c>
      <c r="U108" s="71">
        <f t="shared" si="48"/>
        <v>1</v>
      </c>
      <c r="V108" s="71">
        <f t="shared" si="48"/>
        <v>0.9821428571428571</v>
      </c>
      <c r="W108" s="71">
        <f t="shared" si="48"/>
        <v>1</v>
      </c>
      <c r="X108" s="71"/>
      <c r="Y108" s="71">
        <f t="shared" ref="Y108" si="49">Y79/56</f>
        <v>1</v>
      </c>
      <c r="Z108" s="79"/>
    </row>
    <row r="109" spans="1:26" ht="15" thickBot="1">
      <c r="A109" s="85" t="s">
        <v>102</v>
      </c>
      <c r="B109" s="81"/>
      <c r="C109" s="81"/>
      <c r="D109" s="81"/>
      <c r="E109" s="81">
        <f t="shared" si="45"/>
        <v>8.9285714285714288E-2</v>
      </c>
      <c r="F109" s="81">
        <f t="shared" si="45"/>
        <v>7.1428571428571425E-2</v>
      </c>
      <c r="G109" s="81">
        <f t="shared" si="45"/>
        <v>0.35714285714285715</v>
      </c>
      <c r="H109" s="81">
        <f t="shared" si="45"/>
        <v>0.5</v>
      </c>
      <c r="I109" s="81">
        <f t="shared" si="45"/>
        <v>0.375</v>
      </c>
      <c r="J109" s="81">
        <f t="shared" si="46"/>
        <v>0.14285714285714285</v>
      </c>
      <c r="K109" s="81">
        <f t="shared" si="46"/>
        <v>0.5535714285714286</v>
      </c>
      <c r="L109" s="81">
        <f t="shared" si="46"/>
        <v>0.30357142857142855</v>
      </c>
      <c r="M109" s="81">
        <f t="shared" si="46"/>
        <v>0</v>
      </c>
      <c r="N109" s="81">
        <f t="shared" si="46"/>
        <v>0</v>
      </c>
      <c r="O109" s="81">
        <f t="shared" ref="O109:P109" si="50">O80/56</f>
        <v>0</v>
      </c>
      <c r="P109" s="81">
        <f t="shared" si="50"/>
        <v>0</v>
      </c>
      <c r="Q109" s="81"/>
      <c r="R109" s="81">
        <f t="shared" si="48"/>
        <v>0</v>
      </c>
      <c r="S109" s="81">
        <f t="shared" si="48"/>
        <v>0</v>
      </c>
      <c r="T109" s="81">
        <f t="shared" si="48"/>
        <v>0</v>
      </c>
      <c r="U109" s="81">
        <f t="shared" si="48"/>
        <v>0</v>
      </c>
      <c r="V109" s="81">
        <f t="shared" si="48"/>
        <v>1.7857142857142856E-2</v>
      </c>
      <c r="W109" s="81">
        <f t="shared" si="48"/>
        <v>0</v>
      </c>
      <c r="X109" s="81"/>
      <c r="Y109" s="81">
        <f t="shared" ref="Y109" si="51">Y80/56</f>
        <v>0</v>
      </c>
      <c r="Z109" s="82"/>
    </row>
    <row r="110" spans="1:26">
      <c r="A110" s="83"/>
      <c r="B110" s="74"/>
      <c r="C110" s="74"/>
      <c r="D110" s="74"/>
      <c r="E110" s="86" t="s">
        <v>105</v>
      </c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7"/>
    </row>
    <row r="111" spans="1:26" s="5" customFormat="1">
      <c r="A111" s="84" t="s">
        <v>99</v>
      </c>
      <c r="B111" s="71"/>
      <c r="C111" s="71"/>
      <c r="D111" s="71"/>
      <c r="E111" s="71">
        <f>E82/34</f>
        <v>0.88235294117647056</v>
      </c>
      <c r="F111" s="71">
        <f>F82/34</f>
        <v>0.97058823529411764</v>
      </c>
      <c r="G111" s="71">
        <f>G82/34</f>
        <v>0.3235294117647059</v>
      </c>
      <c r="H111" s="71">
        <f>H82/34</f>
        <v>0.17647058823529413</v>
      </c>
      <c r="I111" s="71">
        <f>I82/34</f>
        <v>0.20588235294117646</v>
      </c>
      <c r="J111" s="71">
        <f t="shared" ref="J111:N113" si="52">J82/34</f>
        <v>0.82352941176470584</v>
      </c>
      <c r="K111" s="71">
        <f t="shared" si="52"/>
        <v>8.8235294117647065E-2</v>
      </c>
      <c r="L111" s="71">
        <f t="shared" si="52"/>
        <v>0.61764705882352944</v>
      </c>
      <c r="M111" s="71">
        <f t="shared" si="52"/>
        <v>1</v>
      </c>
      <c r="N111" s="71">
        <f t="shared" si="52"/>
        <v>1</v>
      </c>
      <c r="O111" s="71">
        <f t="shared" ref="O111:P111" si="53">O82/34</f>
        <v>1</v>
      </c>
      <c r="P111" s="71">
        <f t="shared" si="53"/>
        <v>1</v>
      </c>
      <c r="Q111" s="71"/>
      <c r="R111" s="71">
        <f t="shared" ref="R111:W113" si="54">R82/34</f>
        <v>1</v>
      </c>
      <c r="S111" s="71">
        <f t="shared" si="54"/>
        <v>1</v>
      </c>
      <c r="T111" s="71">
        <f t="shared" si="54"/>
        <v>1</v>
      </c>
      <c r="U111" s="71">
        <f t="shared" si="54"/>
        <v>1</v>
      </c>
      <c r="V111" s="71">
        <f t="shared" si="54"/>
        <v>1</v>
      </c>
      <c r="W111" s="71">
        <f t="shared" si="54"/>
        <v>0.94117647058823528</v>
      </c>
      <c r="X111" s="71"/>
      <c r="Y111" s="71">
        <f t="shared" ref="Y111" si="55">Y82/34</f>
        <v>1</v>
      </c>
      <c r="Z111" s="79"/>
    </row>
    <row r="112" spans="1:26" s="5" customFormat="1">
      <c r="A112" s="84" t="s">
        <v>103</v>
      </c>
      <c r="B112" s="71"/>
      <c r="C112" s="71"/>
      <c r="D112" s="71"/>
      <c r="E112" s="71">
        <f t="shared" ref="E112:F112" si="56">E83/34</f>
        <v>2.9411764705882353E-2</v>
      </c>
      <c r="F112" s="71">
        <f t="shared" si="56"/>
        <v>2.9411764705882353E-2</v>
      </c>
      <c r="G112" s="71">
        <f t="shared" ref="G112:I112" si="57">G83/34</f>
        <v>0.5</v>
      </c>
      <c r="H112" s="71">
        <f t="shared" si="57"/>
        <v>0.76470588235294112</v>
      </c>
      <c r="I112" s="71">
        <f t="shared" si="57"/>
        <v>0.73529411764705888</v>
      </c>
      <c r="J112" s="71">
        <f t="shared" si="52"/>
        <v>0.14705882352941177</v>
      </c>
      <c r="K112" s="71">
        <f t="shared" si="52"/>
        <v>0.52941176470588236</v>
      </c>
      <c r="L112" s="71">
        <f t="shared" si="52"/>
        <v>0.23529411764705882</v>
      </c>
      <c r="M112" s="71">
        <f t="shared" si="52"/>
        <v>0</v>
      </c>
      <c r="N112" s="71">
        <f t="shared" si="52"/>
        <v>0</v>
      </c>
      <c r="O112" s="71">
        <f t="shared" ref="O112:P112" si="58">O83/34</f>
        <v>0</v>
      </c>
      <c r="P112" s="71">
        <f t="shared" si="58"/>
        <v>0</v>
      </c>
      <c r="Q112" s="71"/>
      <c r="R112" s="71">
        <f t="shared" si="54"/>
        <v>0</v>
      </c>
      <c r="S112" s="71">
        <f t="shared" si="54"/>
        <v>0</v>
      </c>
      <c r="T112" s="71">
        <f t="shared" si="54"/>
        <v>0</v>
      </c>
      <c r="U112" s="71">
        <f t="shared" si="54"/>
        <v>0</v>
      </c>
      <c r="V112" s="71">
        <f t="shared" si="54"/>
        <v>0</v>
      </c>
      <c r="W112" s="71">
        <f t="shared" si="54"/>
        <v>5.8823529411764705E-2</v>
      </c>
      <c r="X112" s="71"/>
      <c r="Y112" s="71">
        <f t="shared" ref="Y112" si="59">Y83/34</f>
        <v>0</v>
      </c>
      <c r="Z112" s="79"/>
    </row>
    <row r="113" spans="1:26" s="5" customFormat="1">
      <c r="A113" s="84" t="s">
        <v>100</v>
      </c>
      <c r="B113" s="71"/>
      <c r="C113" s="71"/>
      <c r="D113" s="71"/>
      <c r="E113" s="71">
        <f>E84/34</f>
        <v>8.8235294117647065E-2</v>
      </c>
      <c r="F113" s="71">
        <f>F84/34</f>
        <v>0</v>
      </c>
      <c r="G113" s="71">
        <f>G84/34</f>
        <v>0.17647058823529413</v>
      </c>
      <c r="H113" s="71">
        <f>H84/34</f>
        <v>5.8823529411764705E-2</v>
      </c>
      <c r="I113" s="71">
        <f>I84/34</f>
        <v>5.8823529411764705E-2</v>
      </c>
      <c r="J113" s="71">
        <f t="shared" si="52"/>
        <v>2.9411764705882353E-2</v>
      </c>
      <c r="K113" s="71">
        <f t="shared" si="52"/>
        <v>0.38235294117647056</v>
      </c>
      <c r="L113" s="71">
        <f t="shared" si="52"/>
        <v>0.14705882352941177</v>
      </c>
      <c r="M113" s="71">
        <f t="shared" si="52"/>
        <v>0</v>
      </c>
      <c r="N113" s="71">
        <f t="shared" si="52"/>
        <v>0</v>
      </c>
      <c r="O113" s="71">
        <f t="shared" ref="O113:P113" si="60">O84/34</f>
        <v>0</v>
      </c>
      <c r="P113" s="71">
        <f t="shared" si="60"/>
        <v>0</v>
      </c>
      <c r="Q113" s="71"/>
      <c r="R113" s="71">
        <f t="shared" si="54"/>
        <v>0</v>
      </c>
      <c r="S113" s="71">
        <f t="shared" si="54"/>
        <v>0</v>
      </c>
      <c r="T113" s="71">
        <f t="shared" si="54"/>
        <v>0</v>
      </c>
      <c r="U113" s="71">
        <f t="shared" si="54"/>
        <v>0</v>
      </c>
      <c r="V113" s="71">
        <f t="shared" si="54"/>
        <v>0</v>
      </c>
      <c r="W113" s="71">
        <f t="shared" si="54"/>
        <v>0</v>
      </c>
      <c r="X113" s="71"/>
      <c r="Y113" s="71">
        <f t="shared" ref="Y113" si="61">Y84/34</f>
        <v>0</v>
      </c>
      <c r="Z113" s="79"/>
    </row>
    <row r="114" spans="1:26" s="5" customFormat="1">
      <c r="A114" s="84" t="s">
        <v>101</v>
      </c>
      <c r="B114" s="71"/>
      <c r="C114" s="71"/>
      <c r="D114" s="71"/>
      <c r="E114" s="71">
        <f t="shared" ref="E114:I115" si="62">E85/68</f>
        <v>0.8970588235294118</v>
      </c>
      <c r="F114" s="71">
        <f t="shared" si="62"/>
        <v>0.98529411764705888</v>
      </c>
      <c r="G114" s="71">
        <f t="shared" si="62"/>
        <v>0.57352941176470584</v>
      </c>
      <c r="H114" s="71">
        <f t="shared" si="62"/>
        <v>0.55882352941176472</v>
      </c>
      <c r="I114" s="71">
        <f t="shared" si="62"/>
        <v>0.57352941176470584</v>
      </c>
      <c r="J114" s="71">
        <f t="shared" ref="J114:N115" si="63">J85/68</f>
        <v>0.8970588235294118</v>
      </c>
      <c r="K114" s="71">
        <f t="shared" si="63"/>
        <v>0.35294117647058826</v>
      </c>
      <c r="L114" s="71">
        <f t="shared" si="63"/>
        <v>0.73529411764705888</v>
      </c>
      <c r="M114" s="71">
        <f t="shared" si="63"/>
        <v>1</v>
      </c>
      <c r="N114" s="71">
        <f t="shared" si="63"/>
        <v>1</v>
      </c>
      <c r="O114" s="71">
        <f t="shared" ref="O114:P114" si="64">O85/68</f>
        <v>1</v>
      </c>
      <c r="P114" s="71">
        <f t="shared" si="64"/>
        <v>1</v>
      </c>
      <c r="Q114" s="71"/>
      <c r="R114" s="71">
        <f t="shared" ref="R114:W115" si="65">R85/68</f>
        <v>1</v>
      </c>
      <c r="S114" s="71">
        <f t="shared" si="65"/>
        <v>1</v>
      </c>
      <c r="T114" s="71">
        <f t="shared" si="65"/>
        <v>1</v>
      </c>
      <c r="U114" s="71">
        <f t="shared" si="65"/>
        <v>1</v>
      </c>
      <c r="V114" s="71">
        <f t="shared" si="65"/>
        <v>1</v>
      </c>
      <c r="W114" s="71">
        <f t="shared" si="65"/>
        <v>0.97058823529411764</v>
      </c>
      <c r="X114" s="71"/>
      <c r="Y114" s="71">
        <f t="shared" ref="Y114" si="66">Y85/68</f>
        <v>1</v>
      </c>
      <c r="Z114" s="79"/>
    </row>
    <row r="115" spans="1:26" s="5" customFormat="1" ht="15" thickBot="1">
      <c r="A115" s="85" t="s">
        <v>102</v>
      </c>
      <c r="B115" s="81"/>
      <c r="C115" s="81"/>
      <c r="D115" s="81"/>
      <c r="E115" s="81">
        <f t="shared" si="62"/>
        <v>0.10294117647058823</v>
      </c>
      <c r="F115" s="81">
        <f t="shared" si="62"/>
        <v>1.4705882352941176E-2</v>
      </c>
      <c r="G115" s="81">
        <f t="shared" si="62"/>
        <v>0.4264705882352941</v>
      </c>
      <c r="H115" s="81">
        <f t="shared" si="62"/>
        <v>0.44117647058823528</v>
      </c>
      <c r="I115" s="81">
        <f t="shared" si="62"/>
        <v>0.4264705882352941</v>
      </c>
      <c r="J115" s="81">
        <f t="shared" si="63"/>
        <v>0.10294117647058823</v>
      </c>
      <c r="K115" s="81">
        <f t="shared" si="63"/>
        <v>0.6470588235294118</v>
      </c>
      <c r="L115" s="81">
        <f t="shared" si="63"/>
        <v>0.26470588235294118</v>
      </c>
      <c r="M115" s="81">
        <f t="shared" si="63"/>
        <v>0</v>
      </c>
      <c r="N115" s="81">
        <f t="shared" si="63"/>
        <v>0</v>
      </c>
      <c r="O115" s="81">
        <f t="shared" ref="O115:P115" si="67">O86/68</f>
        <v>0</v>
      </c>
      <c r="P115" s="81">
        <f t="shared" si="67"/>
        <v>0</v>
      </c>
      <c r="Q115" s="81"/>
      <c r="R115" s="81">
        <f t="shared" si="65"/>
        <v>0</v>
      </c>
      <c r="S115" s="81">
        <f t="shared" si="65"/>
        <v>0</v>
      </c>
      <c r="T115" s="81">
        <f t="shared" si="65"/>
        <v>0</v>
      </c>
      <c r="U115" s="81">
        <f t="shared" si="65"/>
        <v>0</v>
      </c>
      <c r="V115" s="81">
        <f t="shared" si="65"/>
        <v>0</v>
      </c>
      <c r="W115" s="81">
        <f t="shared" si="65"/>
        <v>2.9411764705882353E-2</v>
      </c>
      <c r="X115" s="81"/>
      <c r="Y115" s="81">
        <f t="shared" ref="Y115" si="68">Y86/68</f>
        <v>0</v>
      </c>
      <c r="Z115" s="82"/>
    </row>
    <row r="116" spans="1:26" s="5" customFormat="1">
      <c r="A116" s="83"/>
      <c r="B116" s="74"/>
      <c r="C116" s="74"/>
      <c r="D116" s="74"/>
      <c r="E116" s="90" t="s">
        <v>51</v>
      </c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1"/>
    </row>
    <row r="117" spans="1:26">
      <c r="A117" s="84" t="s">
        <v>99</v>
      </c>
      <c r="B117" s="71"/>
      <c r="C117" s="71"/>
      <c r="D117" s="71"/>
      <c r="E117" s="71">
        <f t="shared" ref="E117:I118" si="69">E88/9</f>
        <v>0.88888888888888884</v>
      </c>
      <c r="F117" s="71">
        <f t="shared" si="69"/>
        <v>0.77777777777777779</v>
      </c>
      <c r="G117" s="71">
        <f t="shared" si="69"/>
        <v>0.22222222222222221</v>
      </c>
      <c r="H117" s="71">
        <f t="shared" si="69"/>
        <v>0.33333333333333331</v>
      </c>
      <c r="I117" s="71">
        <f t="shared" si="69"/>
        <v>0.1111111111111111</v>
      </c>
      <c r="J117" s="78">
        <f t="shared" ref="J117:K119" si="70">J88/9</f>
        <v>0.88888888888888884</v>
      </c>
      <c r="K117" s="71">
        <f t="shared" si="70"/>
        <v>0</v>
      </c>
      <c r="L117" s="187">
        <f>L88/6</f>
        <v>0.66666666666666663</v>
      </c>
      <c r="M117" s="71">
        <f t="shared" ref="M117:N119" si="71">M88/9</f>
        <v>1</v>
      </c>
      <c r="N117" s="71">
        <f t="shared" si="71"/>
        <v>1</v>
      </c>
      <c r="O117" s="71">
        <f>O88/8</f>
        <v>1</v>
      </c>
      <c r="P117" s="71">
        <f t="shared" ref="P117" si="72">P88/9</f>
        <v>1</v>
      </c>
      <c r="Q117" s="71"/>
      <c r="R117" s="71">
        <f t="shared" ref="R117:W119" si="73">R88/9</f>
        <v>1</v>
      </c>
      <c r="S117" s="71">
        <f t="shared" si="73"/>
        <v>1</v>
      </c>
      <c r="T117" s="71">
        <f t="shared" si="73"/>
        <v>1</v>
      </c>
      <c r="U117" s="71">
        <f t="shared" si="73"/>
        <v>1</v>
      </c>
      <c r="V117" s="71">
        <f t="shared" si="73"/>
        <v>1</v>
      </c>
      <c r="W117" s="71">
        <f t="shared" si="73"/>
        <v>1</v>
      </c>
      <c r="X117" s="71"/>
      <c r="Y117" s="71">
        <f t="shared" ref="Y117" si="74">Y88/9</f>
        <v>1</v>
      </c>
      <c r="Z117" s="79"/>
    </row>
    <row r="118" spans="1:26" s="5" customFormat="1">
      <c r="A118" s="84" t="s">
        <v>103</v>
      </c>
      <c r="B118" s="71"/>
      <c r="C118" s="71"/>
      <c r="D118" s="71"/>
      <c r="E118" s="71">
        <f t="shared" si="69"/>
        <v>0.1111111111111111</v>
      </c>
      <c r="F118" s="71">
        <f t="shared" si="69"/>
        <v>0.22222222222222221</v>
      </c>
      <c r="G118" s="71">
        <f t="shared" si="69"/>
        <v>0.44444444444444442</v>
      </c>
      <c r="H118" s="71">
        <f t="shared" si="69"/>
        <v>0.55555555555555558</v>
      </c>
      <c r="I118" s="71">
        <f t="shared" si="69"/>
        <v>0.88888888888888884</v>
      </c>
      <c r="J118" s="78">
        <f t="shared" si="70"/>
        <v>0.1111111111111111</v>
      </c>
      <c r="K118" s="71">
        <f t="shared" si="70"/>
        <v>0.77777777777777779</v>
      </c>
      <c r="L118" s="187">
        <f>L89/6</f>
        <v>0.33333333333333331</v>
      </c>
      <c r="M118" s="71">
        <f t="shared" si="71"/>
        <v>0</v>
      </c>
      <c r="N118" s="71">
        <f t="shared" si="71"/>
        <v>0</v>
      </c>
      <c r="O118" s="71">
        <f t="shared" ref="O118:P118" si="75">O89/9</f>
        <v>0</v>
      </c>
      <c r="P118" s="71">
        <f t="shared" si="75"/>
        <v>0</v>
      </c>
      <c r="Q118" s="71"/>
      <c r="R118" s="71">
        <f t="shared" si="73"/>
        <v>0</v>
      </c>
      <c r="S118" s="71">
        <f t="shared" si="73"/>
        <v>0</v>
      </c>
      <c r="T118" s="71">
        <f t="shared" si="73"/>
        <v>0</v>
      </c>
      <c r="U118" s="71">
        <f t="shared" si="73"/>
        <v>0</v>
      </c>
      <c r="V118" s="71">
        <f t="shared" si="73"/>
        <v>0</v>
      </c>
      <c r="W118" s="71">
        <f t="shared" si="73"/>
        <v>0</v>
      </c>
      <c r="X118" s="71"/>
      <c r="Y118" s="71">
        <f t="shared" ref="Y118" si="76">Y89/9</f>
        <v>0</v>
      </c>
      <c r="Z118" s="79"/>
    </row>
    <row r="119" spans="1:26" s="5" customFormat="1">
      <c r="A119" s="84" t="s">
        <v>100</v>
      </c>
      <c r="B119" s="71"/>
      <c r="C119" s="71"/>
      <c r="D119" s="71"/>
      <c r="E119" s="71">
        <f t="shared" ref="E119:F119" si="77">E90/9</f>
        <v>0</v>
      </c>
      <c r="F119" s="71">
        <f t="shared" si="77"/>
        <v>0</v>
      </c>
      <c r="G119" s="71">
        <f t="shared" ref="G119:I119" si="78">G90/9</f>
        <v>0.33333333333333331</v>
      </c>
      <c r="H119" s="71">
        <f t="shared" si="78"/>
        <v>0.1111111111111111</v>
      </c>
      <c r="I119" s="71">
        <f t="shared" si="78"/>
        <v>0</v>
      </c>
      <c r="J119" s="78">
        <f t="shared" si="70"/>
        <v>0</v>
      </c>
      <c r="K119" s="71">
        <f t="shared" si="70"/>
        <v>0.22222222222222221</v>
      </c>
      <c r="L119" s="187">
        <f>L90/6</f>
        <v>0</v>
      </c>
      <c r="M119" s="71">
        <f t="shared" si="71"/>
        <v>0</v>
      </c>
      <c r="N119" s="71">
        <f t="shared" si="71"/>
        <v>0</v>
      </c>
      <c r="O119" s="71">
        <f t="shared" ref="O119:P119" si="79">O90/9</f>
        <v>0</v>
      </c>
      <c r="P119" s="71">
        <f t="shared" si="79"/>
        <v>0</v>
      </c>
      <c r="Q119" s="71"/>
      <c r="R119" s="71">
        <f t="shared" si="73"/>
        <v>0</v>
      </c>
      <c r="S119" s="71">
        <f t="shared" si="73"/>
        <v>0</v>
      </c>
      <c r="T119" s="71">
        <f t="shared" si="73"/>
        <v>0</v>
      </c>
      <c r="U119" s="71">
        <f t="shared" si="73"/>
        <v>0</v>
      </c>
      <c r="V119" s="71">
        <f t="shared" si="73"/>
        <v>0</v>
      </c>
      <c r="W119" s="71">
        <f t="shared" si="73"/>
        <v>0</v>
      </c>
      <c r="X119" s="71"/>
      <c r="Y119" s="71">
        <f t="shared" ref="Y119" si="80">Y90/9</f>
        <v>0</v>
      </c>
      <c r="Z119" s="79"/>
    </row>
    <row r="120" spans="1:26" s="5" customFormat="1">
      <c r="A120" s="84" t="s">
        <v>101</v>
      </c>
      <c r="B120" s="71"/>
      <c r="C120" s="71"/>
      <c r="D120" s="71"/>
      <c r="E120" s="71">
        <f t="shared" ref="E120:K121" si="81">E91/18</f>
        <v>0.94444444444444442</v>
      </c>
      <c r="F120" s="71">
        <f t="shared" si="81"/>
        <v>0.88888888888888884</v>
      </c>
      <c r="G120" s="71">
        <f t="shared" si="81"/>
        <v>0.44444444444444442</v>
      </c>
      <c r="H120" s="71">
        <f t="shared" si="81"/>
        <v>0.61111111111111116</v>
      </c>
      <c r="I120" s="71">
        <f t="shared" si="81"/>
        <v>0.55555555555555558</v>
      </c>
      <c r="J120" s="78">
        <f t="shared" si="81"/>
        <v>0.94444444444444442</v>
      </c>
      <c r="K120" s="71">
        <f t="shared" si="81"/>
        <v>0.3888888888888889</v>
      </c>
      <c r="L120" s="187">
        <f>L91/12</f>
        <v>0.83333333333333337</v>
      </c>
      <c r="M120" s="71">
        <f t="shared" ref="M120:P121" si="82">M91/18</f>
        <v>1</v>
      </c>
      <c r="N120" s="71">
        <f t="shared" si="82"/>
        <v>1</v>
      </c>
      <c r="O120" s="71">
        <f>O91/16</f>
        <v>1</v>
      </c>
      <c r="P120" s="71">
        <f t="shared" si="82"/>
        <v>1</v>
      </c>
      <c r="Q120" s="71"/>
      <c r="R120" s="71">
        <f t="shared" ref="R120:W121" si="83">R91/18</f>
        <v>1</v>
      </c>
      <c r="S120" s="71">
        <f t="shared" si="83"/>
        <v>1</v>
      </c>
      <c r="T120" s="71">
        <f t="shared" si="83"/>
        <v>1</v>
      </c>
      <c r="U120" s="71">
        <f t="shared" si="83"/>
        <v>1</v>
      </c>
      <c r="V120" s="71">
        <f t="shared" si="83"/>
        <v>1</v>
      </c>
      <c r="W120" s="71">
        <f t="shared" si="83"/>
        <v>1</v>
      </c>
      <c r="X120" s="71"/>
      <c r="Y120" s="71">
        <f t="shared" ref="Y120" si="84">Y91/18</f>
        <v>1</v>
      </c>
      <c r="Z120" s="79"/>
    </row>
    <row r="121" spans="1:26" s="5" customFormat="1" ht="15" thickBot="1">
      <c r="A121" s="84" t="s">
        <v>102</v>
      </c>
      <c r="B121" s="71"/>
      <c r="C121" s="71"/>
      <c r="D121" s="71"/>
      <c r="E121" s="71">
        <f t="shared" si="81"/>
        <v>5.5555555555555552E-2</v>
      </c>
      <c r="F121" s="71">
        <f t="shared" si="81"/>
        <v>0.1111111111111111</v>
      </c>
      <c r="G121" s="71">
        <f t="shared" si="81"/>
        <v>0.55555555555555558</v>
      </c>
      <c r="H121" s="71">
        <f t="shared" si="81"/>
        <v>0.3888888888888889</v>
      </c>
      <c r="I121" s="71">
        <f t="shared" si="81"/>
        <v>0.44444444444444442</v>
      </c>
      <c r="J121" s="78">
        <f t="shared" si="81"/>
        <v>5.5555555555555552E-2</v>
      </c>
      <c r="K121" s="71">
        <f t="shared" si="81"/>
        <v>0.61111111111111116</v>
      </c>
      <c r="L121" s="187">
        <f>L92/12</f>
        <v>0.16666666666666666</v>
      </c>
      <c r="M121" s="71">
        <f t="shared" si="82"/>
        <v>0</v>
      </c>
      <c r="N121" s="71">
        <f t="shared" si="82"/>
        <v>0</v>
      </c>
      <c r="O121" s="71">
        <f t="shared" si="82"/>
        <v>0</v>
      </c>
      <c r="P121" s="71">
        <f t="shared" si="82"/>
        <v>0</v>
      </c>
      <c r="Q121" s="71"/>
      <c r="R121" s="71">
        <f t="shared" si="83"/>
        <v>0</v>
      </c>
      <c r="S121" s="71">
        <f t="shared" si="83"/>
        <v>0</v>
      </c>
      <c r="T121" s="71">
        <f t="shared" si="83"/>
        <v>0</v>
      </c>
      <c r="U121" s="71">
        <f t="shared" si="83"/>
        <v>0</v>
      </c>
      <c r="V121" s="71">
        <f t="shared" si="83"/>
        <v>0</v>
      </c>
      <c r="W121" s="71">
        <f t="shared" si="83"/>
        <v>0</v>
      </c>
      <c r="X121" s="71"/>
      <c r="Y121" s="71">
        <f t="shared" ref="Y121" si="85">Y92/18</f>
        <v>0</v>
      </c>
      <c r="Z121" s="79"/>
    </row>
    <row r="122" spans="1:26" s="5" customFormat="1">
      <c r="A122" s="83"/>
      <c r="B122" s="74"/>
      <c r="C122" s="74"/>
      <c r="D122" s="74"/>
      <c r="E122" s="88" t="s">
        <v>107</v>
      </c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9"/>
    </row>
    <row r="123" spans="1:26" s="5" customFormat="1">
      <c r="A123" s="84" t="s">
        <v>99</v>
      </c>
      <c r="B123" s="71"/>
      <c r="C123" s="71"/>
      <c r="D123" s="71"/>
      <c r="E123" s="71">
        <f t="shared" ref="E123:F125" si="86">E94/71</f>
        <v>0.87323943661971826</v>
      </c>
      <c r="F123" s="71">
        <f t="shared" si="86"/>
        <v>0.90140845070422537</v>
      </c>
      <c r="G123" s="71">
        <f t="shared" ref="G123:I123" si="87">G94/71</f>
        <v>0.30985915492957744</v>
      </c>
      <c r="H123" s="71">
        <f t="shared" si="87"/>
        <v>0.14084507042253522</v>
      </c>
      <c r="I123" s="71">
        <f t="shared" si="87"/>
        <v>0.21126760563380281</v>
      </c>
      <c r="J123" s="78">
        <f t="shared" ref="J123:K125" si="88">J94/71</f>
        <v>0.78873239436619713</v>
      </c>
      <c r="K123" s="71">
        <f t="shared" si="88"/>
        <v>7.0422535211267609E-2</v>
      </c>
      <c r="L123" s="187">
        <f>L94/68</f>
        <v>0.52941176470588236</v>
      </c>
      <c r="M123" s="71">
        <f t="shared" ref="M123:N125" si="89">M94/71</f>
        <v>1</v>
      </c>
      <c r="N123" s="71">
        <f t="shared" si="89"/>
        <v>1</v>
      </c>
      <c r="O123" s="71">
        <f>O94/70</f>
        <v>1</v>
      </c>
      <c r="P123" s="71">
        <f t="shared" ref="P123" si="90">P94/71</f>
        <v>1</v>
      </c>
      <c r="Q123" s="71"/>
      <c r="R123" s="71">
        <f t="shared" ref="R123:W125" si="91">R94/71</f>
        <v>1</v>
      </c>
      <c r="S123" s="71">
        <f t="shared" si="91"/>
        <v>1</v>
      </c>
      <c r="T123" s="71">
        <f t="shared" si="91"/>
        <v>1</v>
      </c>
      <c r="U123" s="71">
        <f t="shared" si="91"/>
        <v>1</v>
      </c>
      <c r="V123" s="71">
        <f t="shared" si="91"/>
        <v>0.9859154929577465</v>
      </c>
      <c r="W123" s="71">
        <f t="shared" si="91"/>
        <v>0.971830985915493</v>
      </c>
      <c r="X123" s="71"/>
      <c r="Y123" s="71">
        <f t="shared" ref="Y123" si="92">Y94/71</f>
        <v>1</v>
      </c>
      <c r="Z123" s="79"/>
    </row>
    <row r="124" spans="1:26" s="5" customFormat="1">
      <c r="A124" s="84" t="s">
        <v>103</v>
      </c>
      <c r="B124" s="71"/>
      <c r="C124" s="71"/>
      <c r="D124" s="71"/>
      <c r="E124" s="71">
        <f t="shared" si="86"/>
        <v>7.0422535211267609E-2</v>
      </c>
      <c r="F124" s="71">
        <f t="shared" si="86"/>
        <v>9.8591549295774641E-2</v>
      </c>
      <c r="G124" s="71">
        <f t="shared" ref="G124:I124" si="93">G95/71</f>
        <v>0.54929577464788737</v>
      </c>
      <c r="H124" s="71">
        <f t="shared" si="93"/>
        <v>0.80281690140845074</v>
      </c>
      <c r="I124" s="71">
        <f t="shared" si="93"/>
        <v>0.76056338028169013</v>
      </c>
      <c r="J124" s="78">
        <f t="shared" si="88"/>
        <v>0.19718309859154928</v>
      </c>
      <c r="K124" s="71">
        <f t="shared" si="88"/>
        <v>0.647887323943662</v>
      </c>
      <c r="L124" s="187">
        <f>L95/68</f>
        <v>0.39705882352941174</v>
      </c>
      <c r="M124" s="71">
        <f t="shared" si="89"/>
        <v>0</v>
      </c>
      <c r="N124" s="71">
        <f t="shared" si="89"/>
        <v>0</v>
      </c>
      <c r="O124" s="71">
        <f t="shared" ref="O124:P124" si="94">O95/71</f>
        <v>0</v>
      </c>
      <c r="P124" s="71">
        <f t="shared" si="94"/>
        <v>0</v>
      </c>
      <c r="Q124" s="71"/>
      <c r="R124" s="71">
        <f t="shared" si="91"/>
        <v>0</v>
      </c>
      <c r="S124" s="71">
        <f t="shared" si="91"/>
        <v>0</v>
      </c>
      <c r="T124" s="71">
        <f t="shared" si="91"/>
        <v>0</v>
      </c>
      <c r="U124" s="71">
        <f t="shared" si="91"/>
        <v>0</v>
      </c>
      <c r="V124" s="71">
        <f t="shared" si="91"/>
        <v>1.4084507042253521E-2</v>
      </c>
      <c r="W124" s="71">
        <f t="shared" si="91"/>
        <v>2.8169014084507043E-2</v>
      </c>
      <c r="X124" s="71"/>
      <c r="Y124" s="71">
        <f t="shared" ref="Y124" si="95">Y95/71</f>
        <v>0</v>
      </c>
      <c r="Z124" s="79"/>
    </row>
    <row r="125" spans="1:26" s="5" customFormat="1">
      <c r="A125" s="84" t="s">
        <v>100</v>
      </c>
      <c r="B125" s="71"/>
      <c r="C125" s="71"/>
      <c r="D125" s="71"/>
      <c r="E125" s="71">
        <f t="shared" si="86"/>
        <v>5.6338028169014086E-2</v>
      </c>
      <c r="F125" s="71">
        <f t="shared" si="86"/>
        <v>0</v>
      </c>
      <c r="G125" s="71">
        <f t="shared" ref="G125:I125" si="96">G96/71</f>
        <v>0.14084507042253522</v>
      </c>
      <c r="H125" s="71">
        <f t="shared" si="96"/>
        <v>5.6338028169014086E-2</v>
      </c>
      <c r="I125" s="71">
        <f t="shared" si="96"/>
        <v>2.8169014084507043E-2</v>
      </c>
      <c r="J125" s="78">
        <f t="shared" si="88"/>
        <v>1.4084507042253521E-2</v>
      </c>
      <c r="K125" s="71">
        <f t="shared" si="88"/>
        <v>0.28169014084507044</v>
      </c>
      <c r="L125" s="187">
        <f>L96/68</f>
        <v>7.3529411764705885E-2</v>
      </c>
      <c r="M125" s="71">
        <f t="shared" si="89"/>
        <v>0</v>
      </c>
      <c r="N125" s="71">
        <f t="shared" si="89"/>
        <v>0</v>
      </c>
      <c r="O125" s="71">
        <f t="shared" ref="O125:P125" si="97">O96/71</f>
        <v>0</v>
      </c>
      <c r="P125" s="71">
        <f t="shared" si="97"/>
        <v>0</v>
      </c>
      <c r="Q125" s="71"/>
      <c r="R125" s="71">
        <f t="shared" si="91"/>
        <v>0</v>
      </c>
      <c r="S125" s="71">
        <f t="shared" si="91"/>
        <v>0</v>
      </c>
      <c r="T125" s="71">
        <f t="shared" si="91"/>
        <v>0</v>
      </c>
      <c r="U125" s="71">
        <f t="shared" si="91"/>
        <v>0</v>
      </c>
      <c r="V125" s="71">
        <f t="shared" si="91"/>
        <v>0</v>
      </c>
      <c r="W125" s="71">
        <f t="shared" si="91"/>
        <v>0</v>
      </c>
      <c r="X125" s="71"/>
      <c r="Y125" s="71">
        <f t="shared" ref="Y125" si="98">Y96/71</f>
        <v>0</v>
      </c>
      <c r="Z125" s="79"/>
    </row>
    <row r="126" spans="1:26" s="5" customFormat="1">
      <c r="A126" s="84" t="s">
        <v>101</v>
      </c>
      <c r="B126" s="71"/>
      <c r="C126" s="71"/>
      <c r="D126" s="71"/>
      <c r="E126" s="71">
        <f t="shared" ref="E126:K127" si="99">E97/142</f>
        <v>0.90845070422535212</v>
      </c>
      <c r="F126" s="71">
        <f t="shared" si="99"/>
        <v>0.95070422535211263</v>
      </c>
      <c r="G126" s="71">
        <f t="shared" si="99"/>
        <v>0.58450704225352113</v>
      </c>
      <c r="H126" s="71">
        <f t="shared" si="99"/>
        <v>0.54225352112676062</v>
      </c>
      <c r="I126" s="71">
        <f t="shared" si="99"/>
        <v>0.59154929577464788</v>
      </c>
      <c r="J126" s="78">
        <f t="shared" si="99"/>
        <v>0.88732394366197187</v>
      </c>
      <c r="K126" s="71">
        <f t="shared" si="99"/>
        <v>0.39436619718309857</v>
      </c>
      <c r="L126" s="187">
        <f>L97/136</f>
        <v>0.7279411764705882</v>
      </c>
      <c r="M126" s="71">
        <f t="shared" ref="M126:P127" si="100">M97/142</f>
        <v>1</v>
      </c>
      <c r="N126" s="71">
        <f t="shared" si="100"/>
        <v>1</v>
      </c>
      <c r="O126" s="71">
        <f>O97/140</f>
        <v>1</v>
      </c>
      <c r="P126" s="71">
        <f t="shared" si="100"/>
        <v>1</v>
      </c>
      <c r="Q126" s="71"/>
      <c r="R126" s="71">
        <f t="shared" ref="R126:W127" si="101">R97/142</f>
        <v>1</v>
      </c>
      <c r="S126" s="71">
        <f t="shared" si="101"/>
        <v>1</v>
      </c>
      <c r="T126" s="71">
        <f t="shared" si="101"/>
        <v>1</v>
      </c>
      <c r="U126" s="71">
        <f t="shared" si="101"/>
        <v>1</v>
      </c>
      <c r="V126" s="71">
        <f t="shared" si="101"/>
        <v>0.99295774647887325</v>
      </c>
      <c r="W126" s="71">
        <f t="shared" si="101"/>
        <v>0.9859154929577465</v>
      </c>
      <c r="X126" s="71"/>
      <c r="Y126" s="71">
        <f t="shared" ref="Y126" si="102">Y97/142</f>
        <v>1</v>
      </c>
      <c r="Z126" s="79"/>
    </row>
    <row r="127" spans="1:26" s="5" customFormat="1" ht="15" thickBot="1">
      <c r="A127" s="85" t="s">
        <v>102</v>
      </c>
      <c r="B127" s="81"/>
      <c r="C127" s="81"/>
      <c r="D127" s="81"/>
      <c r="E127" s="81">
        <f t="shared" si="99"/>
        <v>9.154929577464789E-2</v>
      </c>
      <c r="F127" s="81">
        <f t="shared" si="99"/>
        <v>4.9295774647887321E-2</v>
      </c>
      <c r="G127" s="81">
        <f t="shared" si="99"/>
        <v>0.41549295774647887</v>
      </c>
      <c r="H127" s="81">
        <f t="shared" si="99"/>
        <v>0.45774647887323944</v>
      </c>
      <c r="I127" s="81">
        <f t="shared" si="99"/>
        <v>0.40845070422535212</v>
      </c>
      <c r="J127" s="127">
        <f t="shared" si="99"/>
        <v>0.11267605633802817</v>
      </c>
      <c r="K127" s="81">
        <f t="shared" si="99"/>
        <v>0.60563380281690138</v>
      </c>
      <c r="L127" s="188">
        <f>L98/136</f>
        <v>0.27205882352941174</v>
      </c>
      <c r="M127" s="81">
        <f t="shared" si="100"/>
        <v>0</v>
      </c>
      <c r="N127" s="81">
        <f t="shared" si="100"/>
        <v>0</v>
      </c>
      <c r="O127" s="81">
        <f t="shared" si="100"/>
        <v>0</v>
      </c>
      <c r="P127" s="81">
        <f t="shared" si="100"/>
        <v>0</v>
      </c>
      <c r="Q127" s="81"/>
      <c r="R127" s="81">
        <f t="shared" si="101"/>
        <v>0</v>
      </c>
      <c r="S127" s="81">
        <f t="shared" si="101"/>
        <v>0</v>
      </c>
      <c r="T127" s="81">
        <f t="shared" si="101"/>
        <v>0</v>
      </c>
      <c r="U127" s="81">
        <f t="shared" si="101"/>
        <v>0</v>
      </c>
      <c r="V127" s="81">
        <f t="shared" si="101"/>
        <v>7.0422535211267607E-3</v>
      </c>
      <c r="W127" s="81">
        <f t="shared" si="101"/>
        <v>1.4084507042253521E-2</v>
      </c>
      <c r="X127" s="81"/>
      <c r="Y127" s="81">
        <f t="shared" ref="Y127" si="103">Y98/142</f>
        <v>0</v>
      </c>
      <c r="Z127" s="82"/>
    </row>
    <row r="128" spans="1:26" s="5" customFormat="1">
      <c r="A128"/>
      <c r="B128"/>
      <c r="C128"/>
      <c r="D128"/>
      <c r="E128"/>
      <c r="F128"/>
      <c r="G128"/>
      <c r="H128"/>
      <c r="I128"/>
      <c r="J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" customFormat="1" ht="15" thickBot="1">
      <c r="A129"/>
      <c r="B129"/>
      <c r="C129"/>
      <c r="D129"/>
      <c r="E129"/>
      <c r="F129"/>
      <c r="G129"/>
      <c r="H129"/>
      <c r="I129"/>
      <c r="J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" customFormat="1">
      <c r="A130" s="190" t="s">
        <v>170</v>
      </c>
      <c r="B130" s="74"/>
      <c r="C130" s="74"/>
      <c r="D130" s="74"/>
      <c r="E130" s="108" t="s">
        <v>136</v>
      </c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75"/>
    </row>
    <row r="131" spans="1:26" s="5" customFormat="1">
      <c r="A131" s="84" t="s">
        <v>99</v>
      </c>
      <c r="B131" s="71"/>
      <c r="C131" s="71"/>
      <c r="D131" s="71"/>
      <c r="E131" s="151">
        <f>(E108)^2</f>
        <v>0.82940051020408156</v>
      </c>
      <c r="F131" s="151">
        <f>(F108)^2</f>
        <v>0.86224489795918369</v>
      </c>
      <c r="G131" s="151">
        <f>(G108)^2</f>
        <v>0.41326530612244905</v>
      </c>
      <c r="H131" s="151">
        <f>(H108)^2</f>
        <v>0.25</v>
      </c>
      <c r="I131" s="151">
        <f>(I108)^2</f>
        <v>0.390625</v>
      </c>
      <c r="J131" s="151">
        <f t="shared" ref="J131:P131" si="104">(J108)^2</f>
        <v>0.73469387755102034</v>
      </c>
      <c r="K131" s="151">
        <f t="shared" si="104"/>
        <v>0.19929846938775511</v>
      </c>
      <c r="L131" s="151">
        <f t="shared" si="104"/>
        <v>0.48501275510204078</v>
      </c>
      <c r="M131" s="151">
        <f t="shared" si="104"/>
        <v>1</v>
      </c>
      <c r="N131" s="151">
        <f t="shared" si="104"/>
        <v>1</v>
      </c>
      <c r="O131" s="151">
        <f t="shared" si="104"/>
        <v>1</v>
      </c>
      <c r="P131" s="151">
        <f t="shared" si="104"/>
        <v>1</v>
      </c>
      <c r="Q131" s="71"/>
      <c r="R131" s="151">
        <f t="shared" ref="R131:W131" si="105">(R108)^2</f>
        <v>1</v>
      </c>
      <c r="S131" s="151">
        <f t="shared" si="105"/>
        <v>1</v>
      </c>
      <c r="T131" s="151">
        <f t="shared" si="105"/>
        <v>1</v>
      </c>
      <c r="U131" s="151">
        <f t="shared" si="105"/>
        <v>1</v>
      </c>
      <c r="V131" s="151">
        <f t="shared" si="105"/>
        <v>0.96460459183673464</v>
      </c>
      <c r="W131" s="151">
        <f t="shared" si="105"/>
        <v>1</v>
      </c>
      <c r="X131" s="71"/>
      <c r="Y131" s="151">
        <f t="shared" ref="Y131" si="106">(Y108)^2</f>
        <v>1</v>
      </c>
      <c r="Z131" s="79"/>
    </row>
    <row r="132" spans="1:26" s="5" customFormat="1">
      <c r="A132" s="84" t="s">
        <v>103</v>
      </c>
      <c r="B132" s="71"/>
      <c r="C132" s="71"/>
      <c r="D132" s="71"/>
      <c r="E132" s="71">
        <f>2*E108*E109</f>
        <v>0.16262755102040816</v>
      </c>
      <c r="F132" s="71">
        <f>2*F108*F109</f>
        <v>0.1326530612244898</v>
      </c>
      <c r="G132" s="71">
        <f>2*G108*G109</f>
        <v>0.45918367346938782</v>
      </c>
      <c r="H132" s="71">
        <f>2*H108*H109</f>
        <v>0.5</v>
      </c>
      <c r="I132" s="71">
        <f>2*I108*I109</f>
        <v>0.46875</v>
      </c>
      <c r="J132" s="71">
        <f t="shared" ref="J132:P132" si="107">2*J108*J109</f>
        <v>0.24489795918367344</v>
      </c>
      <c r="K132" s="71">
        <f t="shared" si="107"/>
        <v>0.49426020408163268</v>
      </c>
      <c r="L132" s="71">
        <f t="shared" si="107"/>
        <v>0.42283163265306117</v>
      </c>
      <c r="M132" s="71">
        <f t="shared" si="107"/>
        <v>0</v>
      </c>
      <c r="N132" s="71">
        <f t="shared" si="107"/>
        <v>0</v>
      </c>
      <c r="O132" s="71">
        <f t="shared" si="107"/>
        <v>0</v>
      </c>
      <c r="P132" s="71">
        <f t="shared" si="107"/>
        <v>0</v>
      </c>
      <c r="Q132" s="71"/>
      <c r="R132" s="71">
        <f t="shared" ref="R132:W132" si="108">2*R108*R109</f>
        <v>0</v>
      </c>
      <c r="S132" s="71">
        <f t="shared" si="108"/>
        <v>0</v>
      </c>
      <c r="T132" s="71">
        <f t="shared" si="108"/>
        <v>0</v>
      </c>
      <c r="U132" s="71">
        <f t="shared" si="108"/>
        <v>0</v>
      </c>
      <c r="V132" s="71">
        <f t="shared" si="108"/>
        <v>3.5076530612244895E-2</v>
      </c>
      <c r="W132" s="71">
        <f t="shared" si="108"/>
        <v>0</v>
      </c>
      <c r="X132" s="71"/>
      <c r="Y132" s="71">
        <f t="shared" ref="Y132" si="109">2*Y108*Y109</f>
        <v>0</v>
      </c>
      <c r="Z132" s="79"/>
    </row>
    <row r="133" spans="1:26" s="5" customFormat="1" ht="15" thickBot="1">
      <c r="A133" s="85" t="s">
        <v>100</v>
      </c>
      <c r="B133" s="81"/>
      <c r="C133" s="81"/>
      <c r="D133" s="81"/>
      <c r="E133" s="81">
        <f>(E109)^2</f>
        <v>7.9719387755102043E-3</v>
      </c>
      <c r="F133" s="81">
        <f>(F109)^2</f>
        <v>5.1020408163265302E-3</v>
      </c>
      <c r="G133" s="81">
        <f>(G109)^2</f>
        <v>0.12755102040816327</v>
      </c>
      <c r="H133" s="81">
        <f>(H109)^2</f>
        <v>0.25</v>
      </c>
      <c r="I133" s="81">
        <f>(I109)^2</f>
        <v>0.140625</v>
      </c>
      <c r="J133" s="81">
        <f t="shared" ref="J133:P133" si="110">(J109)^2</f>
        <v>2.0408163265306121E-2</v>
      </c>
      <c r="K133" s="81">
        <f t="shared" si="110"/>
        <v>0.30644132653061229</v>
      </c>
      <c r="L133" s="81">
        <f t="shared" si="110"/>
        <v>9.2155612244897947E-2</v>
      </c>
      <c r="M133" s="81">
        <f t="shared" si="110"/>
        <v>0</v>
      </c>
      <c r="N133" s="81">
        <f t="shared" si="110"/>
        <v>0</v>
      </c>
      <c r="O133" s="81">
        <f t="shared" si="110"/>
        <v>0</v>
      </c>
      <c r="P133" s="81">
        <f t="shared" si="110"/>
        <v>0</v>
      </c>
      <c r="Q133" s="81"/>
      <c r="R133" s="81">
        <f t="shared" ref="R133:W133" si="111">(R109)^2</f>
        <v>0</v>
      </c>
      <c r="S133" s="81">
        <f t="shared" si="111"/>
        <v>0</v>
      </c>
      <c r="T133" s="81">
        <f t="shared" si="111"/>
        <v>0</v>
      </c>
      <c r="U133" s="81">
        <f t="shared" si="111"/>
        <v>0</v>
      </c>
      <c r="V133" s="81">
        <f t="shared" si="111"/>
        <v>3.1887755102040814E-4</v>
      </c>
      <c r="W133" s="81">
        <f t="shared" si="111"/>
        <v>0</v>
      </c>
      <c r="X133" s="81"/>
      <c r="Y133" s="81">
        <f t="shared" ref="Y133" si="112">(Y109)^2</f>
        <v>0</v>
      </c>
      <c r="Z133" s="82"/>
    </row>
    <row r="134" spans="1:26">
      <c r="A134" s="83"/>
      <c r="B134" s="73"/>
      <c r="C134" s="74"/>
      <c r="D134" s="74"/>
      <c r="E134" s="86" t="s">
        <v>105</v>
      </c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7"/>
    </row>
    <row r="135" spans="1:26">
      <c r="A135" s="84" t="s">
        <v>99</v>
      </c>
      <c r="B135" s="76"/>
      <c r="C135" s="71"/>
      <c r="D135" s="71"/>
      <c r="E135" s="151">
        <f>(E114)^2</f>
        <v>0.80471453287197237</v>
      </c>
      <c r="F135" s="151">
        <f>(F114)^2</f>
        <v>0.97080449826989634</v>
      </c>
      <c r="G135" s="151">
        <f>(G114)^2</f>
        <v>0.32893598615916952</v>
      </c>
      <c r="H135" s="151">
        <f>(H114)^2</f>
        <v>0.31228373702422146</v>
      </c>
      <c r="I135" s="151">
        <f>(I114)^2</f>
        <v>0.32893598615916952</v>
      </c>
      <c r="J135" s="151">
        <f t="shared" ref="J135:P135" si="113">(J114)^2</f>
        <v>0.80471453287197237</v>
      </c>
      <c r="K135" s="151">
        <f t="shared" si="113"/>
        <v>0.12456747404844293</v>
      </c>
      <c r="L135" s="151">
        <f t="shared" si="113"/>
        <v>0.54065743944636691</v>
      </c>
      <c r="M135" s="151">
        <f t="shared" si="113"/>
        <v>1</v>
      </c>
      <c r="N135" s="151">
        <f t="shared" si="113"/>
        <v>1</v>
      </c>
      <c r="O135" s="151">
        <f t="shared" si="113"/>
        <v>1</v>
      </c>
      <c r="P135" s="151">
        <f t="shared" si="113"/>
        <v>1</v>
      </c>
      <c r="Q135" s="71"/>
      <c r="R135" s="151">
        <f t="shared" ref="R135:W135" si="114">(R114)^2</f>
        <v>1</v>
      </c>
      <c r="S135" s="151">
        <f t="shared" si="114"/>
        <v>1</v>
      </c>
      <c r="T135" s="151">
        <f t="shared" si="114"/>
        <v>1</v>
      </c>
      <c r="U135" s="151">
        <f t="shared" si="114"/>
        <v>1</v>
      </c>
      <c r="V135" s="151">
        <f t="shared" si="114"/>
        <v>1</v>
      </c>
      <c r="W135" s="151">
        <f t="shared" si="114"/>
        <v>0.94204152249134943</v>
      </c>
      <c r="X135" s="71"/>
      <c r="Y135" s="151">
        <f t="shared" ref="Y135" si="115">(Y114)^2</f>
        <v>1</v>
      </c>
      <c r="Z135" s="79"/>
    </row>
    <row r="136" spans="1:26">
      <c r="A136" s="84" t="s">
        <v>103</v>
      </c>
      <c r="B136" s="76"/>
      <c r="C136" s="71"/>
      <c r="D136" s="71"/>
      <c r="E136" s="71">
        <f>2*E114*E115</f>
        <v>0.18468858131487889</v>
      </c>
      <c r="F136" s="71">
        <f>2*F114*F115</f>
        <v>2.8979238754325259E-2</v>
      </c>
      <c r="G136" s="71">
        <f>2*G114*G115</f>
        <v>0.48918685121107264</v>
      </c>
      <c r="H136" s="71">
        <f>2*H114*H115</f>
        <v>0.49307958477508651</v>
      </c>
      <c r="I136" s="71">
        <f>2*I114*I115</f>
        <v>0.48918685121107264</v>
      </c>
      <c r="J136" s="71">
        <f t="shared" ref="J136:P136" si="116">2*J114*J115</f>
        <v>0.18468858131487889</v>
      </c>
      <c r="K136" s="71">
        <f t="shared" si="116"/>
        <v>0.45674740484429072</v>
      </c>
      <c r="L136" s="71">
        <f t="shared" si="116"/>
        <v>0.38927335640138411</v>
      </c>
      <c r="M136" s="71">
        <f t="shared" si="116"/>
        <v>0</v>
      </c>
      <c r="N136" s="71">
        <f t="shared" si="116"/>
        <v>0</v>
      </c>
      <c r="O136" s="71">
        <f t="shared" si="116"/>
        <v>0</v>
      </c>
      <c r="P136" s="71">
        <f t="shared" si="116"/>
        <v>0</v>
      </c>
      <c r="Q136" s="71"/>
      <c r="R136" s="71">
        <f t="shared" ref="R136:W136" si="117">2*R114*R115</f>
        <v>0</v>
      </c>
      <c r="S136" s="71">
        <f t="shared" si="117"/>
        <v>0</v>
      </c>
      <c r="T136" s="71">
        <f t="shared" si="117"/>
        <v>0</v>
      </c>
      <c r="U136" s="71">
        <f t="shared" si="117"/>
        <v>0</v>
      </c>
      <c r="V136" s="71">
        <f t="shared" si="117"/>
        <v>0</v>
      </c>
      <c r="W136" s="71">
        <f t="shared" si="117"/>
        <v>5.7093425605536333E-2</v>
      </c>
      <c r="X136" s="71"/>
      <c r="Y136" s="71">
        <f t="shared" ref="Y136" si="118">2*Y114*Y115</f>
        <v>0</v>
      </c>
      <c r="Z136" s="79"/>
    </row>
    <row r="137" spans="1:26" ht="15" thickBot="1">
      <c r="A137" s="85" t="s">
        <v>100</v>
      </c>
      <c r="B137" s="80"/>
      <c r="C137" s="81"/>
      <c r="D137" s="81"/>
      <c r="E137" s="81">
        <f>(E115)^2</f>
        <v>1.0596885813148788E-2</v>
      </c>
      <c r="F137" s="81">
        <f>(F115)^2</f>
        <v>2.1626297577854672E-4</v>
      </c>
      <c r="G137" s="81">
        <f>(G115)^2</f>
        <v>0.18187716262975778</v>
      </c>
      <c r="H137" s="81">
        <f>(H115)^2</f>
        <v>0.19463667820069203</v>
      </c>
      <c r="I137" s="81">
        <f>(I115)^2</f>
        <v>0.18187716262975778</v>
      </c>
      <c r="J137" s="81">
        <f t="shared" ref="J137:P137" si="119">(J115)^2</f>
        <v>1.0596885813148788E-2</v>
      </c>
      <c r="K137" s="81">
        <f t="shared" si="119"/>
        <v>0.41868512110726647</v>
      </c>
      <c r="L137" s="81">
        <f t="shared" si="119"/>
        <v>7.006920415224914E-2</v>
      </c>
      <c r="M137" s="81">
        <f t="shared" si="119"/>
        <v>0</v>
      </c>
      <c r="N137" s="81">
        <f t="shared" si="119"/>
        <v>0</v>
      </c>
      <c r="O137" s="81">
        <f t="shared" si="119"/>
        <v>0</v>
      </c>
      <c r="P137" s="81">
        <f t="shared" si="119"/>
        <v>0</v>
      </c>
      <c r="Q137" s="81"/>
      <c r="R137" s="81">
        <f t="shared" ref="R137:W137" si="120">(R115)^2</f>
        <v>0</v>
      </c>
      <c r="S137" s="81">
        <f t="shared" si="120"/>
        <v>0</v>
      </c>
      <c r="T137" s="81">
        <f t="shared" si="120"/>
        <v>0</v>
      </c>
      <c r="U137" s="81">
        <f t="shared" si="120"/>
        <v>0</v>
      </c>
      <c r="V137" s="81">
        <f t="shared" si="120"/>
        <v>0</v>
      </c>
      <c r="W137" s="81">
        <f t="shared" si="120"/>
        <v>8.6505190311418688E-4</v>
      </c>
      <c r="X137" s="81"/>
      <c r="Y137" s="81">
        <f t="shared" ref="Y137" si="121">(Y115)^2</f>
        <v>0</v>
      </c>
      <c r="Z137" s="82"/>
    </row>
    <row r="138" spans="1:26">
      <c r="A138" s="83"/>
      <c r="B138" s="73"/>
      <c r="C138" s="74"/>
      <c r="D138" s="74"/>
      <c r="E138" s="90" t="s">
        <v>51</v>
      </c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1"/>
    </row>
    <row r="139" spans="1:26">
      <c r="A139" s="84" t="s">
        <v>99</v>
      </c>
      <c r="B139" s="76"/>
      <c r="C139" s="71"/>
      <c r="D139" s="71"/>
      <c r="E139" s="71">
        <f>(E120)^2</f>
        <v>0.89197530864197527</v>
      </c>
      <c r="F139" s="71">
        <f>(F120)^2</f>
        <v>0.79012345679012341</v>
      </c>
      <c r="G139" s="71">
        <f>(G120)^2</f>
        <v>0.19753086419753085</v>
      </c>
      <c r="H139" s="71">
        <f>(H120)^2</f>
        <v>0.37345679012345684</v>
      </c>
      <c r="I139" s="71">
        <f>(I120)^2</f>
        <v>0.30864197530864201</v>
      </c>
      <c r="J139" s="71">
        <f t="shared" ref="J139:P139" si="122">(J120)^2</f>
        <v>0.89197530864197527</v>
      </c>
      <c r="K139" s="71">
        <f t="shared" si="122"/>
        <v>0.15123456790123457</v>
      </c>
      <c r="L139" s="187">
        <f t="shared" si="122"/>
        <v>0.69444444444444453</v>
      </c>
      <c r="M139" s="71">
        <f t="shared" si="122"/>
        <v>1</v>
      </c>
      <c r="N139" s="71">
        <f t="shared" si="122"/>
        <v>1</v>
      </c>
      <c r="O139" s="71">
        <f t="shared" si="122"/>
        <v>1</v>
      </c>
      <c r="P139" s="71">
        <f t="shared" si="122"/>
        <v>1</v>
      </c>
      <c r="Q139" s="71"/>
      <c r="R139" s="71">
        <f t="shared" ref="R139:W139" si="123">(R120)^2</f>
        <v>1</v>
      </c>
      <c r="S139" s="71">
        <f t="shared" si="123"/>
        <v>1</v>
      </c>
      <c r="T139" s="71">
        <f t="shared" si="123"/>
        <v>1</v>
      </c>
      <c r="U139" s="71">
        <f t="shared" si="123"/>
        <v>1</v>
      </c>
      <c r="V139" s="71">
        <f t="shared" si="123"/>
        <v>1</v>
      </c>
      <c r="W139" s="71">
        <f t="shared" si="123"/>
        <v>1</v>
      </c>
      <c r="X139" s="71"/>
      <c r="Y139" s="71">
        <f t="shared" ref="Y139" si="124">(Y120)^2</f>
        <v>1</v>
      </c>
      <c r="Z139" s="79"/>
    </row>
    <row r="140" spans="1:26">
      <c r="A140" s="84" t="s">
        <v>103</v>
      </c>
      <c r="B140" s="76"/>
      <c r="C140" s="71"/>
      <c r="D140" s="71"/>
      <c r="E140" s="71">
        <f>2*E120*E121</f>
        <v>0.10493827160493827</v>
      </c>
      <c r="F140" s="71">
        <f>2*F120*F121</f>
        <v>0.19753086419753085</v>
      </c>
      <c r="G140" s="71">
        <f>2*G120*G121</f>
        <v>0.49382716049382713</v>
      </c>
      <c r="H140" s="71">
        <f>2*H120*H121</f>
        <v>0.4753086419753087</v>
      </c>
      <c r="I140" s="71">
        <f>2*I120*I121</f>
        <v>0.49382716049382713</v>
      </c>
      <c r="J140" s="71">
        <f t="shared" ref="J140:P140" si="125">2*J120*J121</f>
        <v>0.10493827160493827</v>
      </c>
      <c r="K140" s="71">
        <f t="shared" si="125"/>
        <v>0.4753086419753087</v>
      </c>
      <c r="L140" s="187">
        <f t="shared" si="125"/>
        <v>0.27777777777777779</v>
      </c>
      <c r="M140" s="71">
        <f t="shared" si="125"/>
        <v>0</v>
      </c>
      <c r="N140" s="71">
        <f t="shared" si="125"/>
        <v>0</v>
      </c>
      <c r="O140" s="71">
        <f t="shared" si="125"/>
        <v>0</v>
      </c>
      <c r="P140" s="71">
        <f t="shared" si="125"/>
        <v>0</v>
      </c>
      <c r="Q140" s="71"/>
      <c r="R140" s="71">
        <f t="shared" ref="R140:W140" si="126">2*R120*R121</f>
        <v>0</v>
      </c>
      <c r="S140" s="71">
        <f t="shared" si="126"/>
        <v>0</v>
      </c>
      <c r="T140" s="71">
        <f t="shared" si="126"/>
        <v>0</v>
      </c>
      <c r="U140" s="71">
        <f t="shared" si="126"/>
        <v>0</v>
      </c>
      <c r="V140" s="71">
        <f t="shared" si="126"/>
        <v>0</v>
      </c>
      <c r="W140" s="71">
        <f t="shared" si="126"/>
        <v>0</v>
      </c>
      <c r="X140" s="71"/>
      <c r="Y140" s="71">
        <f t="shared" ref="Y140" si="127">2*Y120*Y121</f>
        <v>0</v>
      </c>
      <c r="Z140" s="79"/>
    </row>
    <row r="141" spans="1:26" ht="15" thickBot="1">
      <c r="A141" s="85" t="s">
        <v>100</v>
      </c>
      <c r="B141" s="80"/>
      <c r="C141" s="81"/>
      <c r="D141" s="81"/>
      <c r="E141" s="81">
        <f xml:space="preserve"> (E121)^2</f>
        <v>3.0864197530864196E-3</v>
      </c>
      <c r="F141" s="81">
        <f xml:space="preserve"> (F121)^2</f>
        <v>1.2345679012345678E-2</v>
      </c>
      <c r="G141" s="81">
        <f xml:space="preserve"> (G121)^2</f>
        <v>0.30864197530864201</v>
      </c>
      <c r="H141" s="81">
        <f xml:space="preserve"> (H121)^2</f>
        <v>0.15123456790123457</v>
      </c>
      <c r="I141" s="81">
        <f xml:space="preserve"> (I121)^2</f>
        <v>0.19753086419753085</v>
      </c>
      <c r="J141" s="81">
        <f t="shared" ref="J141:P141" si="128" xml:space="preserve"> (J121)^2</f>
        <v>3.0864197530864196E-3</v>
      </c>
      <c r="K141" s="81">
        <f t="shared" si="128"/>
        <v>0.37345679012345684</v>
      </c>
      <c r="L141" s="188">
        <f t="shared" si="128"/>
        <v>2.7777777777777776E-2</v>
      </c>
      <c r="M141" s="81">
        <f t="shared" si="128"/>
        <v>0</v>
      </c>
      <c r="N141" s="81">
        <f t="shared" si="128"/>
        <v>0</v>
      </c>
      <c r="O141" s="81">
        <f t="shared" si="128"/>
        <v>0</v>
      </c>
      <c r="P141" s="81">
        <f t="shared" si="128"/>
        <v>0</v>
      </c>
      <c r="Q141" s="81"/>
      <c r="R141" s="81">
        <f t="shared" ref="R141:W141" si="129" xml:space="preserve"> (R121)^2</f>
        <v>0</v>
      </c>
      <c r="S141" s="81">
        <f t="shared" si="129"/>
        <v>0</v>
      </c>
      <c r="T141" s="81">
        <f t="shared" si="129"/>
        <v>0</v>
      </c>
      <c r="U141" s="81">
        <f t="shared" si="129"/>
        <v>0</v>
      </c>
      <c r="V141" s="81">
        <f t="shared" si="129"/>
        <v>0</v>
      </c>
      <c r="W141" s="81">
        <f t="shared" si="129"/>
        <v>0</v>
      </c>
      <c r="X141" s="81"/>
      <c r="Y141" s="81">
        <f t="shared" ref="Y141" si="130" xml:space="preserve"> (Y121)^2</f>
        <v>0</v>
      </c>
      <c r="Z141" s="82"/>
    </row>
    <row r="142" spans="1:26">
      <c r="A142" s="83"/>
      <c r="B142" s="73"/>
      <c r="C142" s="74"/>
      <c r="D142" s="74"/>
      <c r="E142" s="88" t="s">
        <v>107</v>
      </c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9"/>
    </row>
    <row r="143" spans="1:26">
      <c r="A143" s="84" t="s">
        <v>99</v>
      </c>
      <c r="B143" s="76"/>
      <c r="C143" s="71"/>
      <c r="D143" s="71"/>
      <c r="E143" s="71">
        <f>(E126)^2</f>
        <v>0.82528268200753818</v>
      </c>
      <c r="F143" s="71">
        <f>(F126)^2</f>
        <v>0.90383852410236054</v>
      </c>
      <c r="G143" s="71">
        <f>(G126)^2</f>
        <v>0.34164848244395951</v>
      </c>
      <c r="H143" s="71">
        <f>(H126)^2</f>
        <v>0.29403888117437021</v>
      </c>
      <c r="I143" s="71">
        <f>(I126)^2</f>
        <v>0.34993056933148181</v>
      </c>
      <c r="J143" s="71">
        <f t="shared" ref="J143:P143" si="131">(J126)^2</f>
        <v>0.78734378099583424</v>
      </c>
      <c r="K143" s="71">
        <f t="shared" si="131"/>
        <v>0.15552469748065859</v>
      </c>
      <c r="L143" s="187">
        <f t="shared" si="131"/>
        <v>0.52989835640138405</v>
      </c>
      <c r="M143" s="71">
        <f t="shared" si="131"/>
        <v>1</v>
      </c>
      <c r="N143" s="71">
        <f t="shared" si="131"/>
        <v>1</v>
      </c>
      <c r="O143" s="71">
        <f t="shared" si="131"/>
        <v>1</v>
      </c>
      <c r="P143" s="71">
        <f t="shared" si="131"/>
        <v>1</v>
      </c>
      <c r="Q143" s="71"/>
      <c r="R143" s="71">
        <f t="shared" ref="R143:W143" si="132">(R126)^2</f>
        <v>1</v>
      </c>
      <c r="S143" s="71">
        <f t="shared" si="132"/>
        <v>1</v>
      </c>
      <c r="T143" s="71">
        <f t="shared" si="132"/>
        <v>1</v>
      </c>
      <c r="U143" s="71">
        <f t="shared" si="132"/>
        <v>1</v>
      </c>
      <c r="V143" s="71">
        <f t="shared" si="132"/>
        <v>0.98596508629240232</v>
      </c>
      <c r="W143" s="71">
        <f t="shared" si="132"/>
        <v>0.97202935925411627</v>
      </c>
      <c r="X143" s="71"/>
      <c r="Y143" s="71">
        <f t="shared" ref="Y143" si="133">(Y126)^2</f>
        <v>1</v>
      </c>
      <c r="Z143" s="79"/>
    </row>
    <row r="144" spans="1:26">
      <c r="A144" s="84" t="s">
        <v>103</v>
      </c>
      <c r="B144" s="76"/>
      <c r="C144" s="71"/>
      <c r="D144" s="71"/>
      <c r="E144" s="71">
        <f>2*E126*E127</f>
        <v>0.16633604443562786</v>
      </c>
      <c r="F144" s="71">
        <f>2*F126*F127</f>
        <v>9.3731402499504055E-2</v>
      </c>
      <c r="G144" s="71">
        <f>2*G126*G127</f>
        <v>0.48571711961912317</v>
      </c>
      <c r="H144" s="71">
        <f>2*H126*H127</f>
        <v>0.49642927990478086</v>
      </c>
      <c r="I144" s="71">
        <f>2*I126*I127</f>
        <v>0.48323745288633208</v>
      </c>
      <c r="J144" s="71">
        <f t="shared" ref="J144:P144" si="134">2*J126*J127</f>
        <v>0.19996032533227537</v>
      </c>
      <c r="K144" s="71">
        <f t="shared" si="134"/>
        <v>0.4776829994048799</v>
      </c>
      <c r="L144" s="187">
        <f t="shared" si="134"/>
        <v>0.39608564013840825</v>
      </c>
      <c r="M144" s="71">
        <f t="shared" si="134"/>
        <v>0</v>
      </c>
      <c r="N144" s="71">
        <f t="shared" si="134"/>
        <v>0</v>
      </c>
      <c r="O144" s="71">
        <f t="shared" si="134"/>
        <v>0</v>
      </c>
      <c r="P144" s="71">
        <f t="shared" si="134"/>
        <v>0</v>
      </c>
      <c r="Q144" s="71"/>
      <c r="R144" s="71">
        <f t="shared" ref="R144:W144" si="135">2*R126*R127</f>
        <v>0</v>
      </c>
      <c r="S144" s="71">
        <f t="shared" si="135"/>
        <v>0</v>
      </c>
      <c r="T144" s="71">
        <f t="shared" si="135"/>
        <v>0</v>
      </c>
      <c r="U144" s="71">
        <f t="shared" si="135"/>
        <v>0</v>
      </c>
      <c r="V144" s="71">
        <f t="shared" si="135"/>
        <v>1.3985320372941878E-2</v>
      </c>
      <c r="W144" s="71">
        <f t="shared" si="135"/>
        <v>2.7772267407260465E-2</v>
      </c>
      <c r="X144" s="71"/>
      <c r="Y144" s="71">
        <f t="shared" ref="Y144" si="136">2*Y126*Y127</f>
        <v>0</v>
      </c>
      <c r="Z144" s="79"/>
    </row>
    <row r="145" spans="1:28" ht="15" thickBot="1">
      <c r="A145" s="85" t="s">
        <v>100</v>
      </c>
      <c r="B145" s="80"/>
      <c r="C145" s="81"/>
      <c r="D145" s="81"/>
      <c r="E145" s="81">
        <f>(E127)^2</f>
        <v>8.3812735568339625E-3</v>
      </c>
      <c r="F145" s="81">
        <f>(F127)^2</f>
        <v>2.4300733981352904E-3</v>
      </c>
      <c r="G145" s="81">
        <f>(G127)^2</f>
        <v>0.17263439793691729</v>
      </c>
      <c r="H145" s="81">
        <f>(H127)^2</f>
        <v>0.20953183892084903</v>
      </c>
      <c r="I145" s="81">
        <f>(I127)^2</f>
        <v>0.16683197778218609</v>
      </c>
      <c r="J145" s="81">
        <f t="shared" ref="J145:P145" si="137">(J127)^2</f>
        <v>1.2695893671890498E-2</v>
      </c>
      <c r="K145" s="81">
        <f t="shared" si="137"/>
        <v>0.36679230311446137</v>
      </c>
      <c r="L145" s="188">
        <f t="shared" si="137"/>
        <v>7.4016003460207605E-2</v>
      </c>
      <c r="M145" s="81">
        <f t="shared" si="137"/>
        <v>0</v>
      </c>
      <c r="N145" s="81">
        <f t="shared" si="137"/>
        <v>0</v>
      </c>
      <c r="O145" s="81">
        <f t="shared" si="137"/>
        <v>0</v>
      </c>
      <c r="P145" s="81">
        <f t="shared" si="137"/>
        <v>0</v>
      </c>
      <c r="Q145" s="81"/>
      <c r="R145" s="81">
        <f t="shared" ref="R145:W145" si="138">(R127)^2</f>
        <v>0</v>
      </c>
      <c r="S145" s="81">
        <f t="shared" si="138"/>
        <v>0</v>
      </c>
      <c r="T145" s="81">
        <f t="shared" si="138"/>
        <v>0</v>
      </c>
      <c r="U145" s="81">
        <f t="shared" si="138"/>
        <v>0</v>
      </c>
      <c r="V145" s="81">
        <f t="shared" si="138"/>
        <v>4.9593334655822257E-5</v>
      </c>
      <c r="W145" s="81">
        <f t="shared" si="138"/>
        <v>1.9837333862328903E-4</v>
      </c>
      <c r="X145" s="81"/>
      <c r="Y145" s="81">
        <f t="shared" ref="Y145" si="139">(Y127)^2</f>
        <v>0</v>
      </c>
      <c r="Z145" s="82"/>
    </row>
    <row r="147" spans="1:28" ht="15" thickBot="1"/>
    <row r="148" spans="1:28">
      <c r="A148" s="190" t="s">
        <v>171</v>
      </c>
      <c r="B148" s="74"/>
      <c r="C148" s="74"/>
      <c r="D148" s="74"/>
      <c r="E148" s="108" t="s">
        <v>136</v>
      </c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75"/>
    </row>
    <row r="149" spans="1:28">
      <c r="A149" s="84" t="s">
        <v>99</v>
      </c>
      <c r="B149" s="71"/>
      <c r="C149" s="71"/>
      <c r="D149" s="71"/>
      <c r="E149" s="151">
        <f>E131*28</f>
        <v>23.223214285714285</v>
      </c>
      <c r="F149" s="151">
        <f>F131*28</f>
        <v>24.142857142857142</v>
      </c>
      <c r="G149" s="151">
        <f>G131*28</f>
        <v>11.571428571428573</v>
      </c>
      <c r="H149" s="151">
        <f>H131*28</f>
        <v>7</v>
      </c>
      <c r="I149" s="151">
        <f>I131*28</f>
        <v>10.9375</v>
      </c>
      <c r="J149" s="151">
        <f t="shared" ref="J149:P149" si="140">J131*28</f>
        <v>20.571428571428569</v>
      </c>
      <c r="K149" s="151">
        <f t="shared" si="140"/>
        <v>5.5803571428571432</v>
      </c>
      <c r="L149" s="151">
        <f t="shared" si="140"/>
        <v>13.580357142857142</v>
      </c>
      <c r="M149" s="151">
        <f t="shared" si="140"/>
        <v>28</v>
      </c>
      <c r="N149" s="151">
        <f t="shared" si="140"/>
        <v>28</v>
      </c>
      <c r="O149" s="151">
        <f t="shared" si="140"/>
        <v>28</v>
      </c>
      <c r="P149" s="151">
        <f t="shared" si="140"/>
        <v>28</v>
      </c>
      <c r="Q149" s="71"/>
      <c r="R149" s="151">
        <f t="shared" ref="R149:W149" si="141">R131*28</f>
        <v>28</v>
      </c>
      <c r="S149" s="151">
        <f t="shared" si="141"/>
        <v>28</v>
      </c>
      <c r="T149" s="151">
        <f t="shared" si="141"/>
        <v>28</v>
      </c>
      <c r="U149" s="151">
        <f t="shared" si="141"/>
        <v>28</v>
      </c>
      <c r="V149" s="151">
        <f t="shared" si="141"/>
        <v>27.008928571428569</v>
      </c>
      <c r="W149" s="151">
        <f t="shared" si="141"/>
        <v>28</v>
      </c>
      <c r="X149" s="71"/>
      <c r="Y149" s="151">
        <f t="shared" ref="Y149" si="142">Y131*28</f>
        <v>28</v>
      </c>
      <c r="Z149" s="79"/>
      <c r="AB149" s="152" t="s">
        <v>172</v>
      </c>
    </row>
    <row r="150" spans="1:28">
      <c r="A150" s="84" t="s">
        <v>103</v>
      </c>
      <c r="B150" s="71"/>
      <c r="C150" s="71"/>
      <c r="D150" s="71"/>
      <c r="E150" s="151">
        <f t="shared" ref="E150:F151" si="143">E132*28</f>
        <v>4.5535714285714288</v>
      </c>
      <c r="F150" s="151">
        <f t="shared" si="143"/>
        <v>3.7142857142857144</v>
      </c>
      <c r="G150" s="151">
        <f t="shared" ref="G150:I150" si="144">G132*28</f>
        <v>12.857142857142859</v>
      </c>
      <c r="H150" s="151">
        <f t="shared" si="144"/>
        <v>14</v>
      </c>
      <c r="I150" s="151">
        <f t="shared" si="144"/>
        <v>13.125</v>
      </c>
      <c r="J150" s="151">
        <f t="shared" ref="J150:K151" si="145">J132*28</f>
        <v>6.8571428571428559</v>
      </c>
      <c r="K150" s="151">
        <f t="shared" si="145"/>
        <v>13.839285714285715</v>
      </c>
      <c r="L150" s="151">
        <f t="shared" ref="L150" si="146">L132*28</f>
        <v>11.839285714285714</v>
      </c>
      <c r="M150" s="151">
        <f t="shared" ref="M150:N150" si="147">M132*28</f>
        <v>0</v>
      </c>
      <c r="N150" s="151">
        <f t="shared" si="147"/>
        <v>0</v>
      </c>
      <c r="O150" s="151">
        <f t="shared" ref="O150:P150" si="148">O132*28</f>
        <v>0</v>
      </c>
      <c r="P150" s="151">
        <f t="shared" si="148"/>
        <v>0</v>
      </c>
      <c r="Q150" s="71"/>
      <c r="R150" s="151">
        <f t="shared" ref="R150:W150" si="149">R132*28</f>
        <v>0</v>
      </c>
      <c r="S150" s="151">
        <f t="shared" si="149"/>
        <v>0</v>
      </c>
      <c r="T150" s="151">
        <f t="shared" si="149"/>
        <v>0</v>
      </c>
      <c r="U150" s="151">
        <f t="shared" si="149"/>
        <v>0</v>
      </c>
      <c r="V150" s="151">
        <f t="shared" si="149"/>
        <v>0.9821428571428571</v>
      </c>
      <c r="W150" s="151">
        <f t="shared" si="149"/>
        <v>0</v>
      </c>
      <c r="X150" s="71"/>
      <c r="Y150" s="151">
        <f t="shared" ref="Y150" si="150">Y132*28</f>
        <v>0</v>
      </c>
      <c r="Z150" s="79"/>
    </row>
    <row r="151" spans="1:28" ht="15" thickBot="1">
      <c r="A151" s="85" t="s">
        <v>100</v>
      </c>
      <c r="B151" s="81"/>
      <c r="C151" s="81"/>
      <c r="D151" s="81"/>
      <c r="E151" s="151">
        <f t="shared" si="143"/>
        <v>0.22321428571428573</v>
      </c>
      <c r="F151" s="151">
        <f t="shared" si="143"/>
        <v>0.14285714285714285</v>
      </c>
      <c r="G151" s="151">
        <f t="shared" ref="G151:I151" si="151">G133*28</f>
        <v>3.5714285714285716</v>
      </c>
      <c r="H151" s="151">
        <f t="shared" si="151"/>
        <v>7</v>
      </c>
      <c r="I151" s="151">
        <f t="shared" si="151"/>
        <v>3.9375</v>
      </c>
      <c r="J151" s="151">
        <f t="shared" si="145"/>
        <v>0.5714285714285714</v>
      </c>
      <c r="K151" s="151">
        <f t="shared" si="145"/>
        <v>8.5803571428571441</v>
      </c>
      <c r="L151" s="151">
        <f t="shared" ref="L151" si="152">L133*28</f>
        <v>2.5803571428571423</v>
      </c>
      <c r="M151" s="151">
        <f t="shared" ref="M151:N151" si="153">M133*28</f>
        <v>0</v>
      </c>
      <c r="N151" s="151">
        <f t="shared" si="153"/>
        <v>0</v>
      </c>
      <c r="O151" s="151">
        <f t="shared" ref="O151:P151" si="154">O133*28</f>
        <v>0</v>
      </c>
      <c r="P151" s="151">
        <f t="shared" si="154"/>
        <v>0</v>
      </c>
      <c r="Q151" s="81"/>
      <c r="R151" s="151">
        <f t="shared" ref="R151:W151" si="155">R133*28</f>
        <v>0</v>
      </c>
      <c r="S151" s="151">
        <f t="shared" si="155"/>
        <v>0</v>
      </c>
      <c r="T151" s="151">
        <f t="shared" si="155"/>
        <v>0</v>
      </c>
      <c r="U151" s="151">
        <f t="shared" si="155"/>
        <v>0</v>
      </c>
      <c r="V151" s="151">
        <f t="shared" si="155"/>
        <v>8.9285714285714281E-3</v>
      </c>
      <c r="W151" s="151">
        <f t="shared" si="155"/>
        <v>0</v>
      </c>
      <c r="X151" s="81"/>
      <c r="Y151" s="151">
        <f t="shared" ref="Y151" si="156">Y133*28</f>
        <v>0</v>
      </c>
      <c r="Z151" s="82"/>
    </row>
    <row r="152" spans="1:28">
      <c r="A152" s="83"/>
      <c r="B152" s="73"/>
      <c r="C152" s="74"/>
      <c r="D152" s="74"/>
      <c r="E152" s="86" t="s">
        <v>105</v>
      </c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7"/>
    </row>
    <row r="153" spans="1:28">
      <c r="A153" s="84" t="s">
        <v>99</v>
      </c>
      <c r="B153" s="76"/>
      <c r="C153" s="71"/>
      <c r="D153" s="71"/>
      <c r="E153" s="151">
        <f t="shared" ref="E153:F155" si="157">E135*34</f>
        <v>27.360294117647062</v>
      </c>
      <c r="F153" s="151">
        <f t="shared" si="157"/>
        <v>33.007352941176478</v>
      </c>
      <c r="G153" s="151">
        <f t="shared" ref="G153:I153" si="158">G135*34</f>
        <v>11.183823529411764</v>
      </c>
      <c r="H153" s="151">
        <f t="shared" si="158"/>
        <v>10.617647058823529</v>
      </c>
      <c r="I153" s="151">
        <f t="shared" si="158"/>
        <v>11.183823529411764</v>
      </c>
      <c r="J153" s="151">
        <f t="shared" ref="J153:N155" si="159">J135*34</f>
        <v>27.360294117647062</v>
      </c>
      <c r="K153" s="151">
        <f t="shared" si="159"/>
        <v>4.2352941176470598</v>
      </c>
      <c r="L153" s="151">
        <f t="shared" si="159"/>
        <v>18.382352941176475</v>
      </c>
      <c r="M153" s="151">
        <f t="shared" si="159"/>
        <v>34</v>
      </c>
      <c r="N153" s="151">
        <f t="shared" si="159"/>
        <v>34</v>
      </c>
      <c r="O153" s="151">
        <f t="shared" ref="O153:P153" si="160">O135*34</f>
        <v>34</v>
      </c>
      <c r="P153" s="151">
        <f t="shared" si="160"/>
        <v>34</v>
      </c>
      <c r="Q153" s="71"/>
      <c r="R153" s="151">
        <f t="shared" ref="R153:W155" si="161">R135*34</f>
        <v>34</v>
      </c>
      <c r="S153" s="151">
        <f t="shared" si="161"/>
        <v>34</v>
      </c>
      <c r="T153" s="151">
        <f t="shared" si="161"/>
        <v>34</v>
      </c>
      <c r="U153" s="151">
        <f t="shared" si="161"/>
        <v>34</v>
      </c>
      <c r="V153" s="151">
        <f t="shared" si="161"/>
        <v>34</v>
      </c>
      <c r="W153" s="151">
        <f t="shared" si="161"/>
        <v>32.029411764705884</v>
      </c>
      <c r="X153" s="71"/>
      <c r="Y153" s="151">
        <f t="shared" ref="Y153" si="162">Y135*34</f>
        <v>34</v>
      </c>
      <c r="Z153" s="79"/>
      <c r="AB153" s="51" t="s">
        <v>173</v>
      </c>
    </row>
    <row r="154" spans="1:28">
      <c r="A154" s="84" t="s">
        <v>103</v>
      </c>
      <c r="B154" s="76"/>
      <c r="C154" s="71"/>
      <c r="D154" s="71"/>
      <c r="E154" s="151">
        <f t="shared" si="157"/>
        <v>6.2794117647058822</v>
      </c>
      <c r="F154" s="151">
        <f t="shared" si="157"/>
        <v>0.98529411764705888</v>
      </c>
      <c r="G154" s="151">
        <f t="shared" ref="G154:I154" si="163">G136*34</f>
        <v>16.632352941176471</v>
      </c>
      <c r="H154" s="151">
        <f t="shared" si="163"/>
        <v>16.764705882352942</v>
      </c>
      <c r="I154" s="151">
        <f t="shared" si="163"/>
        <v>16.632352941176471</v>
      </c>
      <c r="J154" s="151">
        <f t="shared" si="159"/>
        <v>6.2794117647058822</v>
      </c>
      <c r="K154" s="151">
        <f t="shared" si="159"/>
        <v>15.529411764705884</v>
      </c>
      <c r="L154" s="151">
        <f t="shared" si="159"/>
        <v>13.23529411764706</v>
      </c>
      <c r="M154" s="151">
        <f t="shared" si="159"/>
        <v>0</v>
      </c>
      <c r="N154" s="151">
        <f t="shared" si="159"/>
        <v>0</v>
      </c>
      <c r="O154" s="151">
        <f t="shared" ref="O154:P154" si="164">O136*34</f>
        <v>0</v>
      </c>
      <c r="P154" s="151">
        <f t="shared" si="164"/>
        <v>0</v>
      </c>
      <c r="Q154" s="71"/>
      <c r="R154" s="151">
        <f t="shared" si="161"/>
        <v>0</v>
      </c>
      <c r="S154" s="151">
        <f t="shared" si="161"/>
        <v>0</v>
      </c>
      <c r="T154" s="151">
        <f t="shared" si="161"/>
        <v>0</v>
      </c>
      <c r="U154" s="151">
        <f t="shared" si="161"/>
        <v>0</v>
      </c>
      <c r="V154" s="151">
        <f t="shared" si="161"/>
        <v>0</v>
      </c>
      <c r="W154" s="151">
        <f t="shared" si="161"/>
        <v>1.9411764705882353</v>
      </c>
      <c r="X154" s="71"/>
      <c r="Y154" s="151">
        <f t="shared" ref="Y154" si="165">Y136*34</f>
        <v>0</v>
      </c>
      <c r="Z154" s="79"/>
    </row>
    <row r="155" spans="1:28" ht="15" thickBot="1">
      <c r="A155" s="85" t="s">
        <v>100</v>
      </c>
      <c r="B155" s="80"/>
      <c r="C155" s="81"/>
      <c r="D155" s="81"/>
      <c r="E155" s="151">
        <f t="shared" si="157"/>
        <v>0.36029411764705882</v>
      </c>
      <c r="F155" s="151">
        <f t="shared" si="157"/>
        <v>7.3529411764705881E-3</v>
      </c>
      <c r="G155" s="151">
        <f t="shared" ref="G155:I155" si="166">G137*34</f>
        <v>6.1838235294117645</v>
      </c>
      <c r="H155" s="151">
        <f t="shared" si="166"/>
        <v>6.617647058823529</v>
      </c>
      <c r="I155" s="151">
        <f t="shared" si="166"/>
        <v>6.1838235294117645</v>
      </c>
      <c r="J155" s="151">
        <f t="shared" si="159"/>
        <v>0.36029411764705882</v>
      </c>
      <c r="K155" s="151">
        <f t="shared" si="159"/>
        <v>14.23529411764706</v>
      </c>
      <c r="L155" s="151">
        <f t="shared" si="159"/>
        <v>2.3823529411764706</v>
      </c>
      <c r="M155" s="151">
        <f t="shared" si="159"/>
        <v>0</v>
      </c>
      <c r="N155" s="151">
        <f t="shared" si="159"/>
        <v>0</v>
      </c>
      <c r="O155" s="151">
        <f t="shared" ref="O155:P155" si="167">O137*34</f>
        <v>0</v>
      </c>
      <c r="P155" s="151">
        <f t="shared" si="167"/>
        <v>0</v>
      </c>
      <c r="Q155" s="81"/>
      <c r="R155" s="151">
        <f t="shared" si="161"/>
        <v>0</v>
      </c>
      <c r="S155" s="151">
        <f t="shared" si="161"/>
        <v>0</v>
      </c>
      <c r="T155" s="151">
        <f t="shared" si="161"/>
        <v>0</v>
      </c>
      <c r="U155" s="151">
        <f t="shared" si="161"/>
        <v>0</v>
      </c>
      <c r="V155" s="151">
        <f t="shared" si="161"/>
        <v>0</v>
      </c>
      <c r="W155" s="151">
        <f t="shared" si="161"/>
        <v>2.9411764705882353E-2</v>
      </c>
      <c r="X155" s="81"/>
      <c r="Y155" s="151">
        <f t="shared" ref="Y155" si="168">Y137*34</f>
        <v>0</v>
      </c>
      <c r="Z155" s="82"/>
    </row>
    <row r="156" spans="1:28">
      <c r="A156" s="83"/>
      <c r="B156" s="73"/>
      <c r="C156" s="74"/>
      <c r="D156" s="74"/>
      <c r="E156" s="90" t="s">
        <v>51</v>
      </c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1"/>
    </row>
    <row r="157" spans="1:28">
      <c r="A157" s="84" t="s">
        <v>99</v>
      </c>
      <c r="B157" s="76"/>
      <c r="C157" s="71"/>
      <c r="D157" s="71"/>
      <c r="E157" s="71">
        <f t="shared" ref="E157:K157" si="169">E139*9</f>
        <v>8.0277777777777768</v>
      </c>
      <c r="F157" s="71">
        <f t="shared" si="169"/>
        <v>7.1111111111111107</v>
      </c>
      <c r="G157" s="71">
        <f t="shared" si="169"/>
        <v>1.7777777777777777</v>
      </c>
      <c r="H157" s="71">
        <f t="shared" si="169"/>
        <v>3.3611111111111116</v>
      </c>
      <c r="I157" s="71">
        <f t="shared" si="169"/>
        <v>2.7777777777777781</v>
      </c>
      <c r="J157" s="71">
        <f t="shared" si="169"/>
        <v>8.0277777777777768</v>
      </c>
      <c r="K157" s="71">
        <f t="shared" si="169"/>
        <v>1.3611111111111112</v>
      </c>
      <c r="L157" s="187">
        <f>L139*6</f>
        <v>4.166666666666667</v>
      </c>
      <c r="M157" s="71">
        <f>M139*9</f>
        <v>9</v>
      </c>
      <c r="N157" s="71">
        <f>N139*9</f>
        <v>9</v>
      </c>
      <c r="O157" s="71">
        <f>O139*8</f>
        <v>8</v>
      </c>
      <c r="P157" s="71">
        <f>P139*9</f>
        <v>9</v>
      </c>
      <c r="Q157" s="71"/>
      <c r="R157" s="71">
        <f t="shared" ref="R157:W157" si="170">R139*9</f>
        <v>9</v>
      </c>
      <c r="S157" s="71">
        <f t="shared" si="170"/>
        <v>9</v>
      </c>
      <c r="T157" s="71">
        <f t="shared" si="170"/>
        <v>9</v>
      </c>
      <c r="U157" s="71">
        <f t="shared" si="170"/>
        <v>9</v>
      </c>
      <c r="V157" s="71">
        <f t="shared" si="170"/>
        <v>9</v>
      </c>
      <c r="W157" s="71">
        <f t="shared" si="170"/>
        <v>9</v>
      </c>
      <c r="X157" s="71"/>
      <c r="Y157" s="71">
        <f t="shared" ref="Y157" si="171">Y139*9</f>
        <v>9</v>
      </c>
      <c r="Z157" s="79"/>
      <c r="AB157" s="154" t="s">
        <v>174</v>
      </c>
    </row>
    <row r="158" spans="1:28">
      <c r="A158" s="84" t="s">
        <v>103</v>
      </c>
      <c r="B158" s="76"/>
      <c r="C158" s="71"/>
      <c r="D158" s="71"/>
      <c r="E158" s="71">
        <f t="shared" ref="E158:F159" si="172">E140*9</f>
        <v>0.94444444444444442</v>
      </c>
      <c r="F158" s="71">
        <f t="shared" si="172"/>
        <v>1.7777777777777777</v>
      </c>
      <c r="G158" s="71">
        <f t="shared" ref="G158:I158" si="173">G140*9</f>
        <v>4.4444444444444446</v>
      </c>
      <c r="H158" s="71">
        <f t="shared" si="173"/>
        <v>4.2777777777777786</v>
      </c>
      <c r="I158" s="71">
        <f t="shared" si="173"/>
        <v>4.4444444444444446</v>
      </c>
      <c r="J158" s="71">
        <f t="shared" ref="J158:K159" si="174">J140*9</f>
        <v>0.94444444444444442</v>
      </c>
      <c r="K158" s="71">
        <f t="shared" si="174"/>
        <v>4.2777777777777786</v>
      </c>
      <c r="L158" s="187">
        <f t="shared" ref="L158:L159" si="175">L140*6</f>
        <v>1.6666666666666667</v>
      </c>
      <c r="M158" s="71">
        <f t="shared" ref="M158:N158" si="176">M140*9</f>
        <v>0</v>
      </c>
      <c r="N158" s="71">
        <f t="shared" si="176"/>
        <v>0</v>
      </c>
      <c r="O158" s="71">
        <f t="shared" ref="O158:P158" si="177">O140*9</f>
        <v>0</v>
      </c>
      <c r="P158" s="71">
        <f t="shared" si="177"/>
        <v>0</v>
      </c>
      <c r="Q158" s="71"/>
      <c r="R158" s="71">
        <f t="shared" ref="R158:W158" si="178">R140*9</f>
        <v>0</v>
      </c>
      <c r="S158" s="71">
        <f t="shared" si="178"/>
        <v>0</v>
      </c>
      <c r="T158" s="71">
        <f t="shared" si="178"/>
        <v>0</v>
      </c>
      <c r="U158" s="71">
        <f t="shared" si="178"/>
        <v>0</v>
      </c>
      <c r="V158" s="71">
        <f t="shared" si="178"/>
        <v>0</v>
      </c>
      <c r="W158" s="71">
        <f t="shared" si="178"/>
        <v>0</v>
      </c>
      <c r="X158" s="71"/>
      <c r="Y158" s="71">
        <f t="shared" ref="Y158" si="179">Y140*9</f>
        <v>0</v>
      </c>
      <c r="Z158" s="79"/>
    </row>
    <row r="159" spans="1:28" ht="15" thickBot="1">
      <c r="A159" s="85" t="s">
        <v>100</v>
      </c>
      <c r="B159" s="80"/>
      <c r="C159" s="81"/>
      <c r="D159" s="81"/>
      <c r="E159" s="71">
        <f t="shared" si="172"/>
        <v>2.7777777777777776E-2</v>
      </c>
      <c r="F159" s="71">
        <f t="shared" si="172"/>
        <v>0.1111111111111111</v>
      </c>
      <c r="G159" s="71">
        <f t="shared" ref="G159:I159" si="180">G141*9</f>
        <v>2.7777777777777781</v>
      </c>
      <c r="H159" s="71">
        <f t="shared" si="180"/>
        <v>1.3611111111111112</v>
      </c>
      <c r="I159" s="71">
        <f t="shared" si="180"/>
        <v>1.7777777777777777</v>
      </c>
      <c r="J159" s="71">
        <f t="shared" si="174"/>
        <v>2.7777777777777776E-2</v>
      </c>
      <c r="K159" s="71">
        <f t="shared" si="174"/>
        <v>3.3611111111111116</v>
      </c>
      <c r="L159" s="187">
        <f t="shared" si="175"/>
        <v>0.16666666666666666</v>
      </c>
      <c r="M159" s="71">
        <f t="shared" ref="M159:N159" si="181">M141*9</f>
        <v>0</v>
      </c>
      <c r="N159" s="71">
        <f t="shared" si="181"/>
        <v>0</v>
      </c>
      <c r="O159" s="71">
        <f t="shared" ref="O159:P159" si="182">O141*9</f>
        <v>0</v>
      </c>
      <c r="P159" s="71">
        <f t="shared" si="182"/>
        <v>0</v>
      </c>
      <c r="Q159" s="81"/>
      <c r="R159" s="71">
        <f t="shared" ref="R159:W159" si="183">R141*9</f>
        <v>0</v>
      </c>
      <c r="S159" s="71">
        <f t="shared" si="183"/>
        <v>0</v>
      </c>
      <c r="T159" s="71">
        <f t="shared" si="183"/>
        <v>0</v>
      </c>
      <c r="U159" s="71">
        <f t="shared" si="183"/>
        <v>0</v>
      </c>
      <c r="V159" s="71">
        <f t="shared" si="183"/>
        <v>0</v>
      </c>
      <c r="W159" s="71">
        <f t="shared" si="183"/>
        <v>0</v>
      </c>
      <c r="X159" s="81"/>
      <c r="Y159" s="71">
        <f t="shared" ref="Y159" si="184">Y141*9</f>
        <v>0</v>
      </c>
      <c r="Z159" s="82"/>
    </row>
    <row r="160" spans="1:28">
      <c r="A160" s="83"/>
      <c r="B160" s="73"/>
      <c r="C160" s="74"/>
      <c r="D160" s="74"/>
      <c r="E160" s="88" t="s">
        <v>107</v>
      </c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9"/>
    </row>
    <row r="161" spans="1:28">
      <c r="A161" s="84" t="s">
        <v>99</v>
      </c>
      <c r="B161" s="76"/>
      <c r="C161" s="71"/>
      <c r="D161" s="71"/>
      <c r="E161" s="71">
        <f t="shared" ref="E161:K161" si="185">E143*71</f>
        <v>58.595070422535208</v>
      </c>
      <c r="F161" s="71">
        <f t="shared" si="185"/>
        <v>64.172535211267601</v>
      </c>
      <c r="G161" s="71">
        <f t="shared" si="185"/>
        <v>24.257042253521124</v>
      </c>
      <c r="H161" s="71">
        <f t="shared" si="185"/>
        <v>20.876760563380284</v>
      </c>
      <c r="I161" s="71">
        <f t="shared" si="185"/>
        <v>24.845070422535208</v>
      </c>
      <c r="J161" s="71">
        <f t="shared" si="185"/>
        <v>55.901408450704231</v>
      </c>
      <c r="K161" s="71">
        <f t="shared" si="185"/>
        <v>11.04225352112676</v>
      </c>
      <c r="L161" s="187">
        <f>L143*68</f>
        <v>36.033088235294116</v>
      </c>
      <c r="M161" s="71">
        <f>M143*71</f>
        <v>71</v>
      </c>
      <c r="N161" s="71">
        <f>N143*71</f>
        <v>71</v>
      </c>
      <c r="O161" s="71">
        <f>O143*70</f>
        <v>70</v>
      </c>
      <c r="P161" s="71">
        <f>P143*71</f>
        <v>71</v>
      </c>
      <c r="Q161" s="71"/>
      <c r="R161" s="71">
        <f t="shared" ref="R161:W161" si="186">R143*71</f>
        <v>71</v>
      </c>
      <c r="S161" s="71">
        <f t="shared" si="186"/>
        <v>71</v>
      </c>
      <c r="T161" s="71">
        <f t="shared" si="186"/>
        <v>71</v>
      </c>
      <c r="U161" s="71">
        <f t="shared" si="186"/>
        <v>71</v>
      </c>
      <c r="V161" s="71">
        <f t="shared" si="186"/>
        <v>70.00352112676056</v>
      </c>
      <c r="W161" s="71">
        <f t="shared" si="186"/>
        <v>69.014084507042256</v>
      </c>
      <c r="X161" s="71"/>
      <c r="Y161" s="71">
        <f t="shared" ref="Y161" si="187">Y143*71</f>
        <v>71</v>
      </c>
      <c r="Z161" s="79"/>
      <c r="AB161" s="153" t="s">
        <v>175</v>
      </c>
    </row>
    <row r="162" spans="1:28">
      <c r="A162" s="84" t="s">
        <v>103</v>
      </c>
      <c r="B162" s="76"/>
      <c r="C162" s="71"/>
      <c r="D162" s="71"/>
      <c r="E162" s="71">
        <f t="shared" ref="E162:F163" si="188">E144*71</f>
        <v>11.809859154929578</v>
      </c>
      <c r="F162" s="71">
        <f t="shared" si="188"/>
        <v>6.6549295774647881</v>
      </c>
      <c r="G162" s="71">
        <f t="shared" ref="G162:I162" si="189">G144*71</f>
        <v>34.485915492957744</v>
      </c>
      <c r="H162" s="71">
        <f t="shared" si="189"/>
        <v>35.24647887323944</v>
      </c>
      <c r="I162" s="71">
        <f t="shared" si="189"/>
        <v>34.309859154929576</v>
      </c>
      <c r="J162" s="71">
        <f t="shared" ref="J162:K163" si="190">J144*71</f>
        <v>14.197183098591552</v>
      </c>
      <c r="K162" s="71">
        <f t="shared" si="190"/>
        <v>33.915492957746473</v>
      </c>
      <c r="L162" s="187">
        <f t="shared" ref="L162:L163" si="191">L144*68</f>
        <v>26.933823529411761</v>
      </c>
      <c r="M162" s="71">
        <f t="shared" ref="M162:N162" si="192">M144*71</f>
        <v>0</v>
      </c>
      <c r="N162" s="71">
        <f t="shared" si="192"/>
        <v>0</v>
      </c>
      <c r="O162" s="71">
        <f t="shared" ref="O162:P162" si="193">O144*71</f>
        <v>0</v>
      </c>
      <c r="P162" s="71">
        <f t="shared" si="193"/>
        <v>0</v>
      </c>
      <c r="Q162" s="71"/>
      <c r="R162" s="71">
        <f t="shared" ref="R162:W162" si="194">R144*71</f>
        <v>0</v>
      </c>
      <c r="S162" s="71">
        <f t="shared" si="194"/>
        <v>0</v>
      </c>
      <c r="T162" s="71">
        <f t="shared" si="194"/>
        <v>0</v>
      </c>
      <c r="U162" s="71">
        <f t="shared" si="194"/>
        <v>0</v>
      </c>
      <c r="V162" s="71">
        <f t="shared" si="194"/>
        <v>0.99295774647887336</v>
      </c>
      <c r="W162" s="71">
        <f t="shared" si="194"/>
        <v>1.971830985915493</v>
      </c>
      <c r="X162" s="71"/>
      <c r="Y162" s="71">
        <f t="shared" ref="Y162" si="195">Y144*71</f>
        <v>0</v>
      </c>
      <c r="Z162" s="79"/>
    </row>
    <row r="163" spans="1:28" ht="15" thickBot="1">
      <c r="A163" s="85" t="s">
        <v>100</v>
      </c>
      <c r="B163" s="80"/>
      <c r="C163" s="81"/>
      <c r="D163" s="81"/>
      <c r="E163" s="81">
        <f t="shared" si="188"/>
        <v>0.59507042253521136</v>
      </c>
      <c r="F163" s="81">
        <f t="shared" si="188"/>
        <v>0.17253521126760563</v>
      </c>
      <c r="G163" s="81">
        <f t="shared" ref="G163:I163" si="196">G145*71</f>
        <v>12.257042253521128</v>
      </c>
      <c r="H163" s="81">
        <f t="shared" si="196"/>
        <v>14.876760563380282</v>
      </c>
      <c r="I163" s="81">
        <f t="shared" si="196"/>
        <v>11.845070422535212</v>
      </c>
      <c r="J163" s="81">
        <f t="shared" si="190"/>
        <v>0.90140845070422537</v>
      </c>
      <c r="K163" s="81">
        <f t="shared" si="190"/>
        <v>26.042253521126757</v>
      </c>
      <c r="L163" s="188">
        <f t="shared" si="191"/>
        <v>5.0330882352941169</v>
      </c>
      <c r="M163" s="81">
        <f t="shared" ref="M163:N163" si="197">M145*71</f>
        <v>0</v>
      </c>
      <c r="N163" s="81">
        <f t="shared" si="197"/>
        <v>0</v>
      </c>
      <c r="O163" s="81">
        <f t="shared" ref="O163:P163" si="198">O145*71</f>
        <v>0</v>
      </c>
      <c r="P163" s="81">
        <f t="shared" si="198"/>
        <v>0</v>
      </c>
      <c r="Q163" s="81"/>
      <c r="R163" s="81">
        <f t="shared" ref="R163:W163" si="199">R145*71</f>
        <v>0</v>
      </c>
      <c r="S163" s="81">
        <f t="shared" si="199"/>
        <v>0</v>
      </c>
      <c r="T163" s="81">
        <f t="shared" si="199"/>
        <v>0</v>
      </c>
      <c r="U163" s="81">
        <f t="shared" si="199"/>
        <v>0</v>
      </c>
      <c r="V163" s="81">
        <f t="shared" si="199"/>
        <v>3.5211267605633804E-3</v>
      </c>
      <c r="W163" s="81">
        <f t="shared" si="199"/>
        <v>1.4084507042253521E-2</v>
      </c>
      <c r="X163" s="81"/>
      <c r="Y163" s="81">
        <f t="shared" ref="Y163" si="200">Y145*71</f>
        <v>0</v>
      </c>
      <c r="Z163" s="82"/>
    </row>
    <row r="165" spans="1:28" ht="15" thickBot="1"/>
    <row r="166" spans="1:28">
      <c r="A166" s="190" t="s">
        <v>176</v>
      </c>
      <c r="B166" s="73"/>
      <c r="C166" s="74"/>
      <c r="D166" s="74"/>
      <c r="E166" s="108" t="s">
        <v>136</v>
      </c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75"/>
    </row>
    <row r="167" spans="1:28">
      <c r="A167" s="76" t="s">
        <v>99</v>
      </c>
      <c r="B167" s="161"/>
      <c r="C167" s="155"/>
      <c r="D167" s="155"/>
      <c r="E167" s="157">
        <f>((E76-E149)^2)/E149</f>
        <v>2.5982451804251183E-2</v>
      </c>
      <c r="F167" s="157">
        <f>((F76-F149)^2)/F149</f>
        <v>8.4530853761622402E-4</v>
      </c>
      <c r="G167" s="157">
        <f>((G76-G149)^2)/G149</f>
        <v>0.57142857142857206</v>
      </c>
      <c r="H167" s="157">
        <f>((H76-H149)^2)/H149</f>
        <v>5.1428571428571432</v>
      </c>
      <c r="I167" s="157">
        <f>((I76-I149)^2)/I149</f>
        <v>1.4175</v>
      </c>
      <c r="J167" s="157">
        <f t="shared" ref="J167:P167" si="201">((J76-J149)^2)/J149</f>
        <v>1.5873015873015761E-2</v>
      </c>
      <c r="K167" s="157">
        <f t="shared" si="201"/>
        <v>2.2971571428571433</v>
      </c>
      <c r="L167" s="157">
        <f t="shared" si="201"/>
        <v>0.49028482201559109</v>
      </c>
      <c r="M167" s="157">
        <f t="shared" si="201"/>
        <v>0</v>
      </c>
      <c r="N167" s="157">
        <f t="shared" si="201"/>
        <v>0</v>
      </c>
      <c r="O167" s="157">
        <f t="shared" si="201"/>
        <v>0</v>
      </c>
      <c r="P167" s="157">
        <f t="shared" si="201"/>
        <v>0</v>
      </c>
      <c r="Q167" s="155"/>
      <c r="R167" s="157">
        <f t="shared" ref="R167:W167" si="202">((R76-R149)^2)/R149</f>
        <v>0</v>
      </c>
      <c r="S167" s="157">
        <f t="shared" si="202"/>
        <v>0</v>
      </c>
      <c r="T167" s="157">
        <f t="shared" si="202"/>
        <v>0</v>
      </c>
      <c r="U167" s="157">
        <f t="shared" si="202"/>
        <v>0</v>
      </c>
      <c r="V167" s="157">
        <f t="shared" si="202"/>
        <v>2.9515938606834281E-6</v>
      </c>
      <c r="W167" s="157">
        <f t="shared" si="202"/>
        <v>0</v>
      </c>
      <c r="X167" s="78"/>
      <c r="Y167" s="157">
        <f t="shared" ref="Y167" si="203">((Y76-Y149)^2)/Y149</f>
        <v>0</v>
      </c>
      <c r="Z167" s="159"/>
    </row>
    <row r="168" spans="1:28">
      <c r="A168" s="76" t="s">
        <v>103</v>
      </c>
      <c r="B168" s="158"/>
      <c r="C168" s="78"/>
      <c r="D168" s="78"/>
      <c r="E168" s="157">
        <f t="shared" ref="E168:F169" si="204">((E77-E150)^2)/E150</f>
        <v>0.53004201680672292</v>
      </c>
      <c r="F168" s="157">
        <f t="shared" si="204"/>
        <v>2.1978021978021955E-2</v>
      </c>
      <c r="G168" s="157">
        <f t="shared" ref="G168:I168" si="205">((G77-G150)^2)/G150</f>
        <v>2.0571428571428547</v>
      </c>
      <c r="H168" s="157">
        <f t="shared" si="205"/>
        <v>10.285714285714286</v>
      </c>
      <c r="I168" s="157">
        <f t="shared" si="205"/>
        <v>4.7249999999999996</v>
      </c>
      <c r="J168" s="157">
        <f t="shared" ref="J168:K169" si="206">((J77-J150)^2)/J150</f>
        <v>0.19047619047619094</v>
      </c>
      <c r="K168" s="157">
        <f t="shared" si="206"/>
        <v>3.7050921658986162</v>
      </c>
      <c r="L168" s="157">
        <f t="shared" ref="L168" si="207">((L77-L150)^2)/L150</f>
        <v>2.2495421245421254</v>
      </c>
      <c r="M168" s="157">
        <v>0</v>
      </c>
      <c r="N168" s="157">
        <v>0</v>
      </c>
      <c r="O168" s="157">
        <v>0</v>
      </c>
      <c r="P168" s="157">
        <v>0</v>
      </c>
      <c r="Q168" s="78"/>
      <c r="R168" s="71">
        <v>0</v>
      </c>
      <c r="S168" s="71">
        <v>0</v>
      </c>
      <c r="T168" s="71">
        <v>0</v>
      </c>
      <c r="U168" s="71">
        <v>0</v>
      </c>
      <c r="V168" s="157">
        <f t="shared" ref="V168" si="208">((V77-V150)^2)/V150</f>
        <v>3.2467532467532641E-4</v>
      </c>
      <c r="W168" s="71">
        <v>0</v>
      </c>
      <c r="X168" s="78"/>
      <c r="Y168" s="71">
        <v>0</v>
      </c>
      <c r="Z168" s="159"/>
    </row>
    <row r="169" spans="1:28" ht="15" thickBot="1">
      <c r="A169" s="80" t="s">
        <v>100</v>
      </c>
      <c r="B169" s="162"/>
      <c r="C169" s="127"/>
      <c r="D169" s="127"/>
      <c r="E169" s="163">
        <f>((E78-E151)^2)/E151</f>
        <v>2.7032142857142856</v>
      </c>
      <c r="F169" s="163">
        <f t="shared" si="204"/>
        <v>0.14285714285714285</v>
      </c>
      <c r="G169" s="163">
        <f t="shared" ref="G169:I169" si="209">((G78-G151)^2)/G151</f>
        <v>1.8514285714285716</v>
      </c>
      <c r="H169" s="163">
        <f t="shared" si="209"/>
        <v>5.1428571428571432</v>
      </c>
      <c r="I169" s="163">
        <f t="shared" si="209"/>
        <v>3.9375</v>
      </c>
      <c r="J169" s="163">
        <f t="shared" si="206"/>
        <v>0.5714285714285714</v>
      </c>
      <c r="K169" s="163">
        <f t="shared" si="206"/>
        <v>1.4939887765720239</v>
      </c>
      <c r="L169" s="163">
        <f t="shared" ref="L169" si="210">((L78-L151)^2)/L151</f>
        <v>2.5803571428571423</v>
      </c>
      <c r="M169" s="163">
        <v>0</v>
      </c>
      <c r="N169" s="163">
        <v>0</v>
      </c>
      <c r="O169" s="163">
        <v>0</v>
      </c>
      <c r="P169" s="163">
        <v>0</v>
      </c>
      <c r="Q169" s="127"/>
      <c r="R169" s="81">
        <v>0</v>
      </c>
      <c r="S169" s="81">
        <v>0</v>
      </c>
      <c r="T169" s="81">
        <v>0</v>
      </c>
      <c r="U169" s="81">
        <v>0</v>
      </c>
      <c r="V169" s="163">
        <f t="shared" ref="V169" si="211">((V78-V151)^2)/V151</f>
        <v>8.9285714285714281E-3</v>
      </c>
      <c r="W169" s="81">
        <v>0</v>
      </c>
      <c r="X169" s="127"/>
      <c r="Y169" s="81">
        <v>0</v>
      </c>
      <c r="Z169" s="160"/>
    </row>
    <row r="170" spans="1:28">
      <c r="A170" s="83"/>
      <c r="B170" s="73"/>
      <c r="C170" s="74"/>
      <c r="D170" s="74"/>
      <c r="E170" s="86" t="s">
        <v>105</v>
      </c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7"/>
    </row>
    <row r="171" spans="1:28">
      <c r="A171" s="84" t="s">
        <v>99</v>
      </c>
      <c r="B171" s="158"/>
      <c r="C171" s="78"/>
      <c r="D171" s="78"/>
      <c r="E171" s="78">
        <f>((E82-E153)^2)/E153</f>
        <v>0.25467734796148989</v>
      </c>
      <c r="F171" s="78">
        <f>((F82-F153)^2)/F153</f>
        <v>1.637990905877842E-6</v>
      </c>
      <c r="G171" s="78">
        <f>((G82-G153)^2)/G153</f>
        <v>3.0214255327377431E-3</v>
      </c>
      <c r="H171" s="78">
        <f>((H82-H153)^2)/H153</f>
        <v>2.0082287762750526</v>
      </c>
      <c r="I171" s="78">
        <f>((I82-I153)^2)/I153</f>
        <v>1.5651516030475305</v>
      </c>
      <c r="J171" s="78">
        <f t="shared" ref="J171:P171" si="212">((J82-J153)^2)/J153</f>
        <v>1.4956842720963559E-2</v>
      </c>
      <c r="K171" s="78">
        <f t="shared" si="212"/>
        <v>0.36029411764705926</v>
      </c>
      <c r="L171" s="78">
        <f t="shared" si="212"/>
        <v>0.3727529411764694</v>
      </c>
      <c r="M171" s="78">
        <f t="shared" si="212"/>
        <v>0</v>
      </c>
      <c r="N171" s="78">
        <f t="shared" si="212"/>
        <v>0</v>
      </c>
      <c r="O171" s="78">
        <f t="shared" si="212"/>
        <v>0</v>
      </c>
      <c r="P171" s="78">
        <f t="shared" si="212"/>
        <v>0</v>
      </c>
      <c r="Q171" s="155"/>
      <c r="R171" s="78">
        <f t="shared" ref="R171:W171" si="213">((R82-R153)^2)/R153</f>
        <v>0</v>
      </c>
      <c r="S171" s="78">
        <f t="shared" si="213"/>
        <v>0</v>
      </c>
      <c r="T171" s="78">
        <f t="shared" si="213"/>
        <v>0</v>
      </c>
      <c r="U171" s="78">
        <f t="shared" si="213"/>
        <v>0</v>
      </c>
      <c r="V171" s="78">
        <f t="shared" si="213"/>
        <v>0</v>
      </c>
      <c r="W171" s="78">
        <f t="shared" si="213"/>
        <v>2.70080483984258E-5</v>
      </c>
      <c r="X171" s="155"/>
      <c r="Y171" s="78">
        <f t="shared" ref="Y171" si="214">((Y82-Y153)^2)/Y153</f>
        <v>0</v>
      </c>
      <c r="Z171" s="159"/>
    </row>
    <row r="172" spans="1:28">
      <c r="A172" s="84" t="s">
        <v>103</v>
      </c>
      <c r="B172" s="158"/>
      <c r="C172" s="78"/>
      <c r="D172" s="78"/>
      <c r="E172" s="78">
        <f>((E83-E154)^2)/E154</f>
        <v>4.4386623501859761</v>
      </c>
      <c r="F172" s="78">
        <f t="shared" ref="F172:F173" si="215">((F83-F154)^2)/F154</f>
        <v>2.1949078138718017E-4</v>
      </c>
      <c r="G172" s="78">
        <f t="shared" ref="G172:I172" si="216">((G83-G154)^2)/G154</f>
        <v>8.1265928121911704E-3</v>
      </c>
      <c r="H172" s="78">
        <f t="shared" si="216"/>
        <v>5.0875128998967991</v>
      </c>
      <c r="I172" s="78">
        <f t="shared" si="216"/>
        <v>4.2097181047485304</v>
      </c>
      <c r="J172" s="78">
        <f t="shared" ref="J172:K173" si="217">((J83-J154)^2)/J154</f>
        <v>0.2606764017082242</v>
      </c>
      <c r="K172" s="78">
        <f t="shared" si="217"/>
        <v>0.3930481283422454</v>
      </c>
      <c r="L172" s="78">
        <f t="shared" ref="L172" si="218">((L83-L154)^2)/L154</f>
        <v>2.0708496732026149</v>
      </c>
      <c r="M172" s="78">
        <v>0</v>
      </c>
      <c r="N172" s="78">
        <v>0</v>
      </c>
      <c r="O172" s="78">
        <v>0</v>
      </c>
      <c r="P172" s="78">
        <v>0</v>
      </c>
      <c r="Q172" s="78"/>
      <c r="R172" s="71">
        <v>0</v>
      </c>
      <c r="S172" s="71">
        <v>0</v>
      </c>
      <c r="T172" s="71">
        <v>0</v>
      </c>
      <c r="U172" s="71">
        <v>0</v>
      </c>
      <c r="V172" s="71">
        <v>0</v>
      </c>
      <c r="W172" s="78">
        <f t="shared" ref="W172:Y172" si="219">((W83-W154)^2)/W154</f>
        <v>1.7825311942959009E-3</v>
      </c>
      <c r="X172" s="78"/>
      <c r="Y172" s="78" t="e">
        <f t="shared" si="219"/>
        <v>#DIV/0!</v>
      </c>
      <c r="Z172" s="159"/>
    </row>
    <row r="173" spans="1:28" ht="15" thickBot="1">
      <c r="A173" s="85" t="s">
        <v>100</v>
      </c>
      <c r="B173" s="162"/>
      <c r="C173" s="127"/>
      <c r="D173" s="127"/>
      <c r="E173" s="127">
        <f>((E84-E155)^2)/E155</f>
        <v>19.339885954381753</v>
      </c>
      <c r="F173" s="127">
        <f t="shared" si="215"/>
        <v>7.3529411764705881E-3</v>
      </c>
      <c r="G173" s="127">
        <f t="shared" ref="G173:I173" si="220">((G84-G155)^2)/G155</f>
        <v>5.4644330978526846E-3</v>
      </c>
      <c r="H173" s="127">
        <f t="shared" si="220"/>
        <v>3.2220915032679733</v>
      </c>
      <c r="I173" s="127">
        <f t="shared" si="220"/>
        <v>2.8306725187102186</v>
      </c>
      <c r="J173" s="127">
        <f t="shared" si="217"/>
        <v>1.1358043217286913</v>
      </c>
      <c r="K173" s="127">
        <f t="shared" si="217"/>
        <v>0.10719494409333997</v>
      </c>
      <c r="L173" s="127">
        <f t="shared" ref="L173" si="221">((L84-L155)^2)/L155</f>
        <v>2.8761801016702977</v>
      </c>
      <c r="M173" s="127">
        <v>0</v>
      </c>
      <c r="N173" s="127">
        <v>0</v>
      </c>
      <c r="O173" s="127">
        <v>0</v>
      </c>
      <c r="P173" s="127">
        <v>0</v>
      </c>
      <c r="Q173" s="127"/>
      <c r="R173" s="81">
        <v>0</v>
      </c>
      <c r="S173" s="81">
        <v>0</v>
      </c>
      <c r="T173" s="81">
        <v>0</v>
      </c>
      <c r="U173" s="81">
        <v>0</v>
      </c>
      <c r="V173" s="81">
        <v>0</v>
      </c>
      <c r="W173" s="127">
        <f t="shared" ref="W173:Y173" si="222">((W84-W155)^2)/W155</f>
        <v>2.9411764705882353E-2</v>
      </c>
      <c r="X173" s="127"/>
      <c r="Y173" s="127" t="e">
        <f t="shared" si="222"/>
        <v>#DIV/0!</v>
      </c>
      <c r="Z173" s="160"/>
    </row>
    <row r="174" spans="1:28">
      <c r="A174" s="83"/>
      <c r="B174" s="73"/>
      <c r="C174" s="74"/>
      <c r="D174" s="74"/>
      <c r="E174" s="90" t="s">
        <v>51</v>
      </c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1"/>
    </row>
    <row r="175" spans="1:28">
      <c r="A175" s="84" t="s">
        <v>99</v>
      </c>
      <c r="B175" s="76"/>
      <c r="C175" s="71"/>
      <c r="D175" s="71"/>
      <c r="E175" s="71">
        <f>((E88-E157)^2)/E157</f>
        <v>9.6116878123791725E-5</v>
      </c>
      <c r="F175" s="71">
        <f>((F88-F157)^2)/F157</f>
        <v>1.7361111111110989E-3</v>
      </c>
      <c r="G175" s="71">
        <f>((G88-G157)^2)/G157</f>
        <v>2.7777777777777804E-2</v>
      </c>
      <c r="H175" s="71">
        <f>((H88-H157)^2)/H157</f>
        <v>3.8797061524334354E-2</v>
      </c>
      <c r="I175" s="71">
        <f>((I88-I157)^2)/I157</f>
        <v>1.137777777777778</v>
      </c>
      <c r="J175" s="71">
        <f t="shared" ref="J175:P175" si="223">((J88-J157)^2)/J157</f>
        <v>9.6116878123791725E-5</v>
      </c>
      <c r="K175" s="71">
        <f t="shared" si="223"/>
        <v>1.3611111111111112</v>
      </c>
      <c r="L175" s="187">
        <f t="shared" si="223"/>
        <v>6.6666666666666896E-3</v>
      </c>
      <c r="M175" s="71">
        <f t="shared" si="223"/>
        <v>0</v>
      </c>
      <c r="N175" s="71">
        <f t="shared" si="223"/>
        <v>0</v>
      </c>
      <c r="O175" s="71">
        <f t="shared" si="223"/>
        <v>0</v>
      </c>
      <c r="P175" s="71">
        <f t="shared" si="223"/>
        <v>0</v>
      </c>
      <c r="Q175" s="71"/>
      <c r="R175" s="71">
        <f t="shared" ref="R175:W175" si="224">((R88-R157)^2)/R157</f>
        <v>0</v>
      </c>
      <c r="S175" s="71">
        <f t="shared" si="224"/>
        <v>0</v>
      </c>
      <c r="T175" s="71">
        <f t="shared" si="224"/>
        <v>0</v>
      </c>
      <c r="U175" s="71">
        <f t="shared" si="224"/>
        <v>0</v>
      </c>
      <c r="V175" s="71">
        <f t="shared" si="224"/>
        <v>0</v>
      </c>
      <c r="W175" s="71">
        <f t="shared" si="224"/>
        <v>0</v>
      </c>
      <c r="X175" s="71"/>
      <c r="Y175" s="71">
        <f t="shared" ref="Y175" si="225">((Y88-Y157)^2)/Y157</f>
        <v>0</v>
      </c>
      <c r="Z175" s="79"/>
    </row>
    <row r="176" spans="1:28">
      <c r="A176" s="84" t="s">
        <v>103</v>
      </c>
      <c r="B176" s="76"/>
      <c r="C176" s="71"/>
      <c r="D176" s="71"/>
      <c r="E176" s="71">
        <f t="shared" ref="E176:F177" si="226">((E89-E158)^2)/E158</f>
        <v>3.2679738562091535E-3</v>
      </c>
      <c r="F176" s="71">
        <f t="shared" si="226"/>
        <v>2.7777777777777804E-2</v>
      </c>
      <c r="G176" s="71">
        <f t="shared" ref="G176:I176" si="227">((G89-G158)^2)/G158</f>
        <v>4.4444444444444481E-2</v>
      </c>
      <c r="H176" s="71">
        <f t="shared" si="227"/>
        <v>0.12193362193362164</v>
      </c>
      <c r="I176" s="71">
        <f t="shared" si="227"/>
        <v>2.8444444444444441</v>
      </c>
      <c r="J176" s="71">
        <f t="shared" ref="J176:K177" si="228">((J89-J158)^2)/J158</f>
        <v>3.2679738562091535E-3</v>
      </c>
      <c r="K176" s="71">
        <f t="shared" si="228"/>
        <v>1.7323232323232309</v>
      </c>
      <c r="L176" s="187">
        <f t="shared" ref="L176" si="229">((L89-L158)^2)/L158</f>
        <v>6.6666666666666638E-2</v>
      </c>
      <c r="M176" s="71">
        <v>0</v>
      </c>
      <c r="N176" s="71">
        <v>0</v>
      </c>
      <c r="O176" s="71">
        <v>0</v>
      </c>
      <c r="P176" s="71">
        <v>0</v>
      </c>
      <c r="Q176" s="71"/>
      <c r="R176" s="71">
        <v>0</v>
      </c>
      <c r="S176" s="71">
        <v>0</v>
      </c>
      <c r="T176" s="71">
        <v>0</v>
      </c>
      <c r="U176" s="71">
        <v>0</v>
      </c>
      <c r="V176" s="71">
        <v>0</v>
      </c>
      <c r="W176" s="71">
        <v>0</v>
      </c>
      <c r="X176" s="71"/>
      <c r="Y176" s="71">
        <v>0</v>
      </c>
      <c r="Z176" s="79"/>
    </row>
    <row r="177" spans="1:44" ht="15" thickBot="1">
      <c r="A177" s="85" t="s">
        <v>100</v>
      </c>
      <c r="B177" s="80"/>
      <c r="C177" s="81"/>
      <c r="D177" s="81"/>
      <c r="E177" s="81">
        <f>((E90-E159)^2)/E159</f>
        <v>2.7777777777777776E-2</v>
      </c>
      <c r="F177" s="81">
        <f t="shared" si="226"/>
        <v>0.1111111111111111</v>
      </c>
      <c r="G177" s="81">
        <f t="shared" ref="G177:I177" si="230">((G90-G159)^2)/G159</f>
        <v>1.7777777777777719E-2</v>
      </c>
      <c r="H177" s="81">
        <f t="shared" si="230"/>
        <v>9.5804988662131538E-2</v>
      </c>
      <c r="I177" s="81">
        <f t="shared" si="230"/>
        <v>1.7777777777777777</v>
      </c>
      <c r="J177" s="81">
        <f t="shared" si="228"/>
        <v>2.7777777777777776E-2</v>
      </c>
      <c r="K177" s="81">
        <f t="shared" si="228"/>
        <v>0.55119375573921059</v>
      </c>
      <c r="L177" s="188">
        <f t="shared" ref="L177" si="231">((L90-L159)^2)/L159</f>
        <v>0.16666666666666666</v>
      </c>
      <c r="M177" s="81">
        <v>0</v>
      </c>
      <c r="N177" s="81">
        <v>0</v>
      </c>
      <c r="O177" s="81">
        <v>0</v>
      </c>
      <c r="P177" s="81">
        <v>0</v>
      </c>
      <c r="Q177" s="81"/>
      <c r="R177" s="81">
        <v>0</v>
      </c>
      <c r="S177" s="81">
        <v>0</v>
      </c>
      <c r="T177" s="81">
        <v>0</v>
      </c>
      <c r="U177" s="81">
        <v>0</v>
      </c>
      <c r="V177" s="81">
        <v>0</v>
      </c>
      <c r="W177" s="81">
        <v>0</v>
      </c>
      <c r="X177" s="81"/>
      <c r="Y177" s="81">
        <v>0</v>
      </c>
      <c r="Z177" s="82"/>
    </row>
    <row r="178" spans="1:44">
      <c r="A178" s="83"/>
      <c r="B178" s="73"/>
      <c r="C178" s="74"/>
      <c r="D178" s="74"/>
      <c r="E178" s="88" t="s">
        <v>107</v>
      </c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9"/>
    </row>
    <row r="179" spans="1:44">
      <c r="A179" s="84" t="s">
        <v>99</v>
      </c>
      <c r="B179" s="76"/>
      <c r="C179" s="71"/>
      <c r="D179" s="71"/>
      <c r="E179" s="71">
        <f>((E94-E161)^2)/E161</f>
        <v>0.19785871650792961</v>
      </c>
      <c r="F179" s="71">
        <f>((F94-F161)^2)/F161</f>
        <v>4.6388067775649856E-4</v>
      </c>
      <c r="G179" s="71">
        <f>((G94-G161)^2)/G161</f>
        <v>0.21001075402918265</v>
      </c>
      <c r="H179" s="71">
        <f>((H94-H161)^2)/H161</f>
        <v>5.6667757430058527</v>
      </c>
      <c r="I179" s="71">
        <f>((I94-I161)^2)/I161</f>
        <v>3.9011928715148012</v>
      </c>
      <c r="J179" s="71">
        <f t="shared" ref="J179:P179" si="232">((J94-J161)^2)/J161</f>
        <v>1.7388280299076336E-4</v>
      </c>
      <c r="K179" s="71">
        <f t="shared" si="232"/>
        <v>3.3062841333716584</v>
      </c>
      <c r="L179" s="187">
        <f t="shared" si="232"/>
        <v>3.03840544482225E-5</v>
      </c>
      <c r="M179" s="71">
        <f t="shared" si="232"/>
        <v>0</v>
      </c>
      <c r="N179" s="71">
        <f t="shared" si="232"/>
        <v>0</v>
      </c>
      <c r="O179" s="71">
        <f t="shared" si="232"/>
        <v>0</v>
      </c>
      <c r="P179" s="71">
        <f t="shared" si="232"/>
        <v>0</v>
      </c>
      <c r="Q179" s="71"/>
      <c r="R179" s="71">
        <f t="shared" ref="R179:W179" si="233">((R94-R161)^2)/R161</f>
        <v>0</v>
      </c>
      <c r="S179" s="71">
        <f t="shared" si="233"/>
        <v>0</v>
      </c>
      <c r="T179" s="71">
        <f t="shared" si="233"/>
        <v>0</v>
      </c>
      <c r="U179" s="71">
        <f t="shared" si="233"/>
        <v>0</v>
      </c>
      <c r="V179" s="71">
        <f t="shared" si="233"/>
        <v>1.7711014338098564E-7</v>
      </c>
      <c r="W179" s="71">
        <f t="shared" si="233"/>
        <v>2.8743891922975353E-6</v>
      </c>
      <c r="X179" s="71"/>
      <c r="Y179" s="71">
        <f t="shared" ref="Y179" si="234">((Y94-Y161)^2)/Y161</f>
        <v>0</v>
      </c>
      <c r="Z179" s="79"/>
    </row>
    <row r="180" spans="1:44">
      <c r="A180" s="84" t="s">
        <v>103</v>
      </c>
      <c r="B180" s="76"/>
      <c r="C180" s="71"/>
      <c r="D180" s="71"/>
      <c r="E180" s="71">
        <f t="shared" ref="E180:F181" si="235">((E95-E162)^2)/E162</f>
        <v>3.9267345276189043</v>
      </c>
      <c r="F180" s="71">
        <f t="shared" si="235"/>
        <v>1.7892540427751763E-2</v>
      </c>
      <c r="G180" s="71">
        <f t="shared" ref="G180:I180" si="236">((G95-G162)^2)/G162</f>
        <v>0.59087771472617678</v>
      </c>
      <c r="H180" s="71">
        <f t="shared" si="236"/>
        <v>13.425899452660012</v>
      </c>
      <c r="I180" s="71">
        <f t="shared" si="236"/>
        <v>11.300006938180811</v>
      </c>
      <c r="J180" s="71">
        <f t="shared" ref="J180:K181" si="237">((J95-J162)^2)/J162</f>
        <v>2.7386541471049177E-3</v>
      </c>
      <c r="K180" s="71">
        <f t="shared" si="237"/>
        <v>4.3058584062514678</v>
      </c>
      <c r="L180" s="187">
        <f t="shared" ref="L180" si="238">((L95-L162)^2)/L162</f>
        <v>1.6259575083106347E-4</v>
      </c>
      <c r="M180" s="71">
        <v>0</v>
      </c>
      <c r="N180" s="71">
        <v>0</v>
      </c>
      <c r="O180" s="71">
        <v>0</v>
      </c>
      <c r="P180" s="71">
        <v>0</v>
      </c>
      <c r="Q180" s="71"/>
      <c r="R180" s="71">
        <v>0</v>
      </c>
      <c r="S180" s="71">
        <v>0</v>
      </c>
      <c r="T180" s="71">
        <v>0</v>
      </c>
      <c r="U180" s="71">
        <v>0</v>
      </c>
      <c r="V180" s="71">
        <f t="shared" ref="V180:W180" si="239">((V95-V162)^2)/V162</f>
        <v>4.9945060433521411E-5</v>
      </c>
      <c r="W180" s="71">
        <f t="shared" si="239"/>
        <v>4.0241448692152814E-4</v>
      </c>
      <c r="X180" s="71"/>
      <c r="Y180" s="71" t="e">
        <f t="shared" ref="Y180" si="240">((Y95-Y162)^2)/Y162</f>
        <v>#DIV/0!</v>
      </c>
      <c r="Z180" s="79"/>
    </row>
    <row r="181" spans="1:44" ht="15" thickBot="1">
      <c r="A181" s="85" t="s">
        <v>100</v>
      </c>
      <c r="B181" s="80"/>
      <c r="C181" s="81"/>
      <c r="D181" s="81"/>
      <c r="E181" s="81">
        <f t="shared" si="235"/>
        <v>19.482644387032249</v>
      </c>
      <c r="F181" s="81">
        <f t="shared" si="235"/>
        <v>0.17253521126760563</v>
      </c>
      <c r="G181" s="81">
        <f t="shared" ref="G181:I181" si="241">((G96-G163)^2)/G163</f>
        <v>0.41561737561248019</v>
      </c>
      <c r="H181" s="81">
        <f t="shared" si="241"/>
        <v>7.9522635219601634</v>
      </c>
      <c r="I181" s="81">
        <f t="shared" si="241"/>
        <v>8.1827636448895511</v>
      </c>
      <c r="J181" s="81">
        <f t="shared" si="237"/>
        <v>1.0783450704225346E-2</v>
      </c>
      <c r="K181" s="81">
        <f t="shared" si="237"/>
        <v>1.4019073880818695</v>
      </c>
      <c r="L181" s="188">
        <f t="shared" ref="L181" si="242">((L96-L163)^2)/L163</f>
        <v>2.1752674773341471E-4</v>
      </c>
      <c r="M181" s="81">
        <v>0</v>
      </c>
      <c r="N181" s="81">
        <v>0</v>
      </c>
      <c r="O181" s="81">
        <v>0</v>
      </c>
      <c r="P181" s="81">
        <v>0</v>
      </c>
      <c r="Q181" s="81"/>
      <c r="R181" s="81">
        <v>0</v>
      </c>
      <c r="S181" s="81">
        <v>0</v>
      </c>
      <c r="T181" s="81">
        <v>0</v>
      </c>
      <c r="U181" s="81">
        <v>0</v>
      </c>
      <c r="V181" s="81">
        <f t="shared" ref="V181:W181" si="243">((V96-V163)^2)/V163</f>
        <v>3.5211267605633804E-3</v>
      </c>
      <c r="W181" s="81">
        <f t="shared" si="243"/>
        <v>1.4084507042253521E-2</v>
      </c>
      <c r="X181" s="81"/>
      <c r="Y181" s="81" t="e">
        <f t="shared" ref="Y181" si="244">((Y96-Y163)^2)/Y163</f>
        <v>#DIV/0!</v>
      </c>
      <c r="Z181" s="82"/>
    </row>
    <row r="183" spans="1:44" ht="15" thickBot="1">
      <c r="AP183" s="78"/>
      <c r="AQ183" s="78"/>
      <c r="AR183" s="78"/>
    </row>
    <row r="184" spans="1:44">
      <c r="A184" s="189" t="s">
        <v>137</v>
      </c>
      <c r="B184" s="74"/>
      <c r="C184" s="74"/>
      <c r="D184" s="74"/>
      <c r="E184" s="108" t="s">
        <v>136</v>
      </c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75"/>
      <c r="AP184" s="78"/>
      <c r="AQ184" s="78"/>
      <c r="AR184" s="78"/>
    </row>
    <row r="185" spans="1:44">
      <c r="A185" s="84" t="s">
        <v>135</v>
      </c>
      <c r="B185" s="71"/>
      <c r="C185" s="71"/>
      <c r="D185" s="71"/>
      <c r="E185" s="71">
        <f>SUM(E167:E169)</f>
        <v>3.2592387543252599</v>
      </c>
      <c r="F185" s="71">
        <f>SUM(F167:F169)</f>
        <v>0.16568047337278102</v>
      </c>
      <c r="G185" s="71">
        <f>SUM(G167:G169)</f>
        <v>4.4799999999999986</v>
      </c>
      <c r="H185" s="71">
        <f>SUM(H167:H169)</f>
        <v>20.571428571428573</v>
      </c>
      <c r="I185" s="71">
        <f>SUM(I167:I169)</f>
        <v>10.08</v>
      </c>
      <c r="J185" s="71">
        <f t="shared" ref="J185:P185" si="245">SUM(J167:J169)</f>
        <v>0.77777777777777812</v>
      </c>
      <c r="K185" s="71">
        <f t="shared" si="245"/>
        <v>7.4962380853277839</v>
      </c>
      <c r="L185" s="71">
        <f t="shared" si="245"/>
        <v>5.3201840894148589</v>
      </c>
      <c r="M185" s="71">
        <f t="shared" si="245"/>
        <v>0</v>
      </c>
      <c r="N185" s="71">
        <f t="shared" si="245"/>
        <v>0</v>
      </c>
      <c r="O185" s="71">
        <f t="shared" si="245"/>
        <v>0</v>
      </c>
      <c r="P185" s="71">
        <f t="shared" si="245"/>
        <v>0</v>
      </c>
      <c r="Q185" s="71"/>
      <c r="R185" s="71">
        <f t="shared" ref="R185:W185" si="246">SUM(R167:R169)</f>
        <v>0</v>
      </c>
      <c r="S185" s="71">
        <f t="shared" si="246"/>
        <v>0</v>
      </c>
      <c r="T185" s="71">
        <f t="shared" si="246"/>
        <v>0</v>
      </c>
      <c r="U185" s="71">
        <f t="shared" si="246"/>
        <v>0</v>
      </c>
      <c r="V185" s="71">
        <f t="shared" si="246"/>
        <v>9.2561983471074385E-3</v>
      </c>
      <c r="W185" s="71">
        <f t="shared" si="246"/>
        <v>0</v>
      </c>
      <c r="X185" s="71"/>
      <c r="Y185" s="71">
        <f t="shared" ref="Y185" si="247">SUM(Y167:Y169)</f>
        <v>0</v>
      </c>
      <c r="Z185" s="79"/>
      <c r="AP185" s="156"/>
      <c r="AQ185" s="156"/>
      <c r="AR185" s="78"/>
    </row>
    <row r="186" spans="1:44" ht="15" thickBot="1">
      <c r="A186" s="85" t="s">
        <v>177</v>
      </c>
      <c r="B186" s="71"/>
      <c r="C186" s="71"/>
      <c r="D186" s="71"/>
      <c r="E186" s="71">
        <f xml:space="preserve"> CHIDIST(E185,1)</f>
        <v>7.102208995921018E-2</v>
      </c>
      <c r="F186" s="71">
        <f xml:space="preserve"> CHIDIST(F185,1)</f>
        <v>0.68397959170377032</v>
      </c>
      <c r="G186" s="71">
        <f xml:space="preserve"> CHIDIST(G185,1)</f>
        <v>3.4293721036492843E-2</v>
      </c>
      <c r="H186" s="71">
        <f xml:space="preserve"> CHIDIST(H185,1)</f>
        <v>5.7447119191568603E-6</v>
      </c>
      <c r="I186" s="71">
        <f xml:space="preserve"> CHIDIST(I185,1)</f>
        <v>1.4988733371516755E-3</v>
      </c>
      <c r="J186" s="71">
        <f t="shared" ref="J186:P186" si="248" xml:space="preserve"> CHIDIST(J185,1)</f>
        <v>0.37782163710006367</v>
      </c>
      <c r="K186" s="71">
        <f t="shared" si="248"/>
        <v>6.1828010242231685E-3</v>
      </c>
      <c r="L186" s="71">
        <f t="shared" si="248"/>
        <v>2.1079784350052606E-2</v>
      </c>
      <c r="M186" s="71">
        <f t="shared" si="248"/>
        <v>1</v>
      </c>
      <c r="N186" s="71">
        <f t="shared" si="248"/>
        <v>1</v>
      </c>
      <c r="O186" s="71">
        <f t="shared" si="248"/>
        <v>1</v>
      </c>
      <c r="P186" s="71">
        <f t="shared" si="248"/>
        <v>1</v>
      </c>
      <c r="Q186" s="71"/>
      <c r="R186" s="71">
        <f t="shared" ref="R186:W186" si="249" xml:space="preserve"> CHIDIST(R185,1)</f>
        <v>1</v>
      </c>
      <c r="S186" s="71">
        <f t="shared" si="249"/>
        <v>1</v>
      </c>
      <c r="T186" s="71">
        <f t="shared" si="249"/>
        <v>1</v>
      </c>
      <c r="U186" s="71">
        <f t="shared" si="249"/>
        <v>1</v>
      </c>
      <c r="V186" s="71">
        <f t="shared" si="249"/>
        <v>0.92335447294585116</v>
      </c>
      <c r="W186" s="71">
        <f t="shared" si="249"/>
        <v>1</v>
      </c>
      <c r="X186" s="71"/>
      <c r="Y186" s="71">
        <f t="shared" ref="Y186" si="250" xml:space="preserve"> CHIDIST(Y185,1)</f>
        <v>1</v>
      </c>
      <c r="Z186" s="79"/>
      <c r="AP186" s="78"/>
      <c r="AQ186" s="78"/>
      <c r="AR186" s="78"/>
    </row>
    <row r="187" spans="1:44">
      <c r="A187" s="76"/>
      <c r="B187" s="73"/>
      <c r="C187" s="74"/>
      <c r="D187" s="74"/>
      <c r="E187" s="86" t="s">
        <v>105</v>
      </c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7"/>
      <c r="AP187" s="78"/>
      <c r="AQ187" s="78"/>
      <c r="AR187" s="78"/>
    </row>
    <row r="188" spans="1:44">
      <c r="A188" s="84" t="s">
        <v>135</v>
      </c>
      <c r="B188" s="71"/>
      <c r="C188" s="71"/>
      <c r="D188" s="71"/>
      <c r="E188" s="71">
        <f>SUM(E171:E173)</f>
        <v>24.033225652529218</v>
      </c>
      <c r="F188" s="71">
        <f>SUM(F171:F173)</f>
        <v>7.5740699487636459E-3</v>
      </c>
      <c r="G188" s="71">
        <f>SUM(G171:G173)</f>
        <v>1.66124514427816E-2</v>
      </c>
      <c r="H188" s="71">
        <f>SUM(H171:H173)</f>
        <v>10.317833179439825</v>
      </c>
      <c r="I188" s="71">
        <f>SUM(I171:I173)</f>
        <v>8.6055422265062802</v>
      </c>
      <c r="J188" s="71">
        <f t="shared" ref="J188:P188" si="251">SUM(J171:J173)</f>
        <v>1.4114375661578791</v>
      </c>
      <c r="K188" s="71">
        <f t="shared" si="251"/>
        <v>0.86053719008264462</v>
      </c>
      <c r="L188" s="71">
        <f t="shared" si="251"/>
        <v>5.3197827160493816</v>
      </c>
      <c r="M188" s="71">
        <f t="shared" si="251"/>
        <v>0</v>
      </c>
      <c r="N188" s="71">
        <f t="shared" si="251"/>
        <v>0</v>
      </c>
      <c r="O188" s="71">
        <f t="shared" si="251"/>
        <v>0</v>
      </c>
      <c r="P188" s="71">
        <f t="shared" si="251"/>
        <v>0</v>
      </c>
      <c r="Q188" s="71"/>
      <c r="R188" s="71">
        <f t="shared" ref="R188:W188" si="252">SUM(R171:R173)</f>
        <v>0</v>
      </c>
      <c r="S188" s="71">
        <f t="shared" si="252"/>
        <v>0</v>
      </c>
      <c r="T188" s="71">
        <f t="shared" si="252"/>
        <v>0</v>
      </c>
      <c r="U188" s="71">
        <f t="shared" si="252"/>
        <v>0</v>
      </c>
      <c r="V188" s="71">
        <f t="shared" si="252"/>
        <v>0</v>
      </c>
      <c r="W188" s="71">
        <f t="shared" si="252"/>
        <v>3.1221303948576678E-2</v>
      </c>
      <c r="X188" s="71"/>
      <c r="Y188" s="71" t="e">
        <f t="shared" ref="Y188" si="253">SUM(Y171:Y173)</f>
        <v>#DIV/0!</v>
      </c>
      <c r="Z188" s="79"/>
      <c r="AP188" s="78"/>
      <c r="AQ188" s="78"/>
      <c r="AR188" s="78"/>
    </row>
    <row r="189" spans="1:44" ht="15" thickBot="1">
      <c r="A189" s="85" t="s">
        <v>177</v>
      </c>
      <c r="B189" s="71"/>
      <c r="C189" s="71"/>
      <c r="D189" s="71"/>
      <c r="E189" s="71">
        <f xml:space="preserve"> CHIDIST(E188,1)</f>
        <v>9.4687569098006127E-7</v>
      </c>
      <c r="F189" s="71">
        <f xml:space="preserve"> CHIDIST(F188,1)</f>
        <v>0.93064835536224988</v>
      </c>
      <c r="G189" s="71">
        <f xml:space="preserve"> CHIDIST(G188,1)</f>
        <v>0.89744524405899206</v>
      </c>
      <c r="H189" s="71">
        <f xml:space="preserve"> CHIDIST(H188,1)</f>
        <v>1.3175088285841273E-3</v>
      </c>
      <c r="I189" s="71">
        <f xml:space="preserve"> CHIDIST(I188,1)</f>
        <v>3.351415761781737E-3</v>
      </c>
      <c r="J189" s="71">
        <f t="shared" ref="J189:P189" si="254" xml:space="preserve"> CHIDIST(J188,1)</f>
        <v>0.23481789563170985</v>
      </c>
      <c r="K189" s="71">
        <f t="shared" si="254"/>
        <v>0.35358840642707262</v>
      </c>
      <c r="L189" s="71">
        <f t="shared" si="254"/>
        <v>2.1084640406880146E-2</v>
      </c>
      <c r="M189" s="71">
        <f t="shared" si="254"/>
        <v>1</v>
      </c>
      <c r="N189" s="71">
        <f t="shared" si="254"/>
        <v>1</v>
      </c>
      <c r="O189" s="71">
        <f t="shared" si="254"/>
        <v>1</v>
      </c>
      <c r="P189" s="71">
        <f t="shared" si="254"/>
        <v>1</v>
      </c>
      <c r="Q189" s="71"/>
      <c r="R189" s="71">
        <f t="shared" ref="R189:W189" si="255" xml:space="preserve"> CHIDIST(R188,1)</f>
        <v>1</v>
      </c>
      <c r="S189" s="71">
        <f t="shared" si="255"/>
        <v>1</v>
      </c>
      <c r="T189" s="71">
        <f t="shared" si="255"/>
        <v>1</v>
      </c>
      <c r="U189" s="71">
        <f t="shared" si="255"/>
        <v>1</v>
      </c>
      <c r="V189" s="71">
        <f t="shared" si="255"/>
        <v>1</v>
      </c>
      <c r="W189" s="71">
        <f t="shared" si="255"/>
        <v>0.85974756634093574</v>
      </c>
      <c r="X189" s="71"/>
      <c r="Y189" s="71" t="e">
        <f t="shared" ref="Y189" si="256" xml:space="preserve"> CHIDIST(Y188,1)</f>
        <v>#DIV/0!</v>
      </c>
      <c r="Z189" s="79"/>
      <c r="AP189" s="78"/>
      <c r="AQ189" s="78"/>
      <c r="AR189" s="78"/>
    </row>
    <row r="190" spans="1:44">
      <c r="A190" s="76"/>
      <c r="B190" s="73"/>
      <c r="C190" s="74"/>
      <c r="D190" s="74"/>
      <c r="E190" s="90" t="s">
        <v>51</v>
      </c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1"/>
      <c r="AP190" s="78"/>
      <c r="AQ190" s="78"/>
      <c r="AR190" s="78"/>
    </row>
    <row r="191" spans="1:44">
      <c r="A191" s="84" t="s">
        <v>135</v>
      </c>
      <c r="B191" s="71"/>
      <c r="C191" s="71"/>
      <c r="D191" s="71"/>
      <c r="E191" s="71">
        <f>SUM(E175:E177)</f>
        <v>3.1141868512110722E-2</v>
      </c>
      <c r="F191" s="71">
        <f>SUM(F175:F177)</f>
        <v>0.140625</v>
      </c>
      <c r="G191" s="71">
        <f>SUM(G175:G177)</f>
        <v>0.09</v>
      </c>
      <c r="H191" s="71">
        <f>SUM(H175:H177)</f>
        <v>0.25653567212008754</v>
      </c>
      <c r="I191" s="71">
        <f>SUM(I175:I177)</f>
        <v>5.76</v>
      </c>
      <c r="J191" s="71">
        <f t="shared" ref="J191:P191" si="257">SUM(J175:J177)</f>
        <v>3.1141868512110722E-2</v>
      </c>
      <c r="K191" s="71">
        <f t="shared" si="257"/>
        <v>3.6446280991735529</v>
      </c>
      <c r="L191" s="187">
        <f t="shared" si="257"/>
        <v>0.24</v>
      </c>
      <c r="M191" s="71">
        <f t="shared" si="257"/>
        <v>0</v>
      </c>
      <c r="N191" s="71">
        <f t="shared" si="257"/>
        <v>0</v>
      </c>
      <c r="O191" s="71">
        <f t="shared" si="257"/>
        <v>0</v>
      </c>
      <c r="P191" s="71">
        <f t="shared" si="257"/>
        <v>0</v>
      </c>
      <c r="Q191" s="71"/>
      <c r="R191" s="71">
        <f t="shared" ref="R191:W191" si="258">SUM(R175:R177)</f>
        <v>0</v>
      </c>
      <c r="S191" s="71">
        <f t="shared" si="258"/>
        <v>0</v>
      </c>
      <c r="T191" s="71">
        <f t="shared" si="258"/>
        <v>0</v>
      </c>
      <c r="U191" s="71">
        <f t="shared" si="258"/>
        <v>0</v>
      </c>
      <c r="V191" s="71">
        <f t="shared" si="258"/>
        <v>0</v>
      </c>
      <c r="W191" s="71">
        <f t="shared" si="258"/>
        <v>0</v>
      </c>
      <c r="X191" s="71"/>
      <c r="Y191" s="71">
        <f t="shared" ref="Y191" si="259">SUM(Y175:Y177)</f>
        <v>0</v>
      </c>
      <c r="Z191" s="79"/>
      <c r="AP191" s="78"/>
      <c r="AQ191" s="78"/>
      <c r="AR191" s="78"/>
    </row>
    <row r="192" spans="1:44" ht="15" thickBot="1">
      <c r="A192" s="85" t="s">
        <v>177</v>
      </c>
      <c r="B192" s="71"/>
      <c r="C192" s="71"/>
      <c r="D192" s="71"/>
      <c r="E192" s="71">
        <f xml:space="preserve"> CHIDIST(E191,1)</f>
        <v>0.85992425323821364</v>
      </c>
      <c r="F192" s="71">
        <f xml:space="preserve"> CHIDIST(F191,1)</f>
        <v>0.7076604666545524</v>
      </c>
      <c r="G192" s="71">
        <f xml:space="preserve"> CHIDIST(G191,1)</f>
        <v>0.76417715562209465</v>
      </c>
      <c r="H192" s="71">
        <f xml:space="preserve"> CHIDIST(H191,1)</f>
        <v>0.61251024703584567</v>
      </c>
      <c r="I192" s="71">
        <f xml:space="preserve"> CHIDIST(I191,1)</f>
        <v>1.6395071849192262E-2</v>
      </c>
      <c r="J192" s="71">
        <f t="shared" ref="J192:P192" si="260" xml:space="preserve"> CHIDIST(J191,1)</f>
        <v>0.85992425323821364</v>
      </c>
      <c r="K192" s="71">
        <f t="shared" si="260"/>
        <v>5.6250365281966905E-2</v>
      </c>
      <c r="L192" s="187">
        <f t="shared" si="260"/>
        <v>0.62420611476640597</v>
      </c>
      <c r="M192" s="71">
        <f t="shared" si="260"/>
        <v>1</v>
      </c>
      <c r="N192" s="71">
        <f t="shared" si="260"/>
        <v>1</v>
      </c>
      <c r="O192" s="71">
        <f t="shared" si="260"/>
        <v>1</v>
      </c>
      <c r="P192" s="71">
        <f t="shared" si="260"/>
        <v>1</v>
      </c>
      <c r="Q192" s="71"/>
      <c r="R192" s="71">
        <f t="shared" ref="R192:W192" si="261" xml:space="preserve"> CHIDIST(R191,1)</f>
        <v>1</v>
      </c>
      <c r="S192" s="71">
        <f t="shared" si="261"/>
        <v>1</v>
      </c>
      <c r="T192" s="71">
        <f t="shared" si="261"/>
        <v>1</v>
      </c>
      <c r="U192" s="71">
        <f t="shared" si="261"/>
        <v>1</v>
      </c>
      <c r="V192" s="71">
        <f t="shared" si="261"/>
        <v>1</v>
      </c>
      <c r="W192" s="71">
        <f t="shared" si="261"/>
        <v>1</v>
      </c>
      <c r="X192" s="71"/>
      <c r="Y192" s="71">
        <f t="shared" ref="Y192" si="262" xml:space="preserve"> CHIDIST(Y191,1)</f>
        <v>1</v>
      </c>
      <c r="Z192" s="79"/>
      <c r="AP192" s="78"/>
      <c r="AQ192" s="78"/>
      <c r="AR192" s="78"/>
    </row>
    <row r="193" spans="1:44">
      <c r="A193" s="76"/>
      <c r="B193" s="73"/>
      <c r="C193" s="74"/>
      <c r="D193" s="74"/>
      <c r="E193" s="88" t="s">
        <v>107</v>
      </c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9"/>
      <c r="AP193" s="78"/>
      <c r="AQ193" s="78"/>
      <c r="AR193" s="78"/>
    </row>
    <row r="194" spans="1:44">
      <c r="A194" s="84" t="s">
        <v>135</v>
      </c>
      <c r="B194" s="71"/>
      <c r="C194" s="71"/>
      <c r="D194" s="71"/>
      <c r="E194" s="71">
        <f>SUM(E179:E181)</f>
        <v>23.607237631159084</v>
      </c>
      <c r="F194" s="71">
        <f>SUM(F179:F181)</f>
        <v>0.19089163237311388</v>
      </c>
      <c r="G194" s="71">
        <f>SUM(G179:G181)</f>
        <v>1.2165058443678396</v>
      </c>
      <c r="H194" s="71">
        <f>SUM(H179:H181)</f>
        <v>27.044938717626028</v>
      </c>
      <c r="I194" s="71">
        <f>SUM(I179:I181)</f>
        <v>23.383963454585164</v>
      </c>
      <c r="J194" s="71">
        <f t="shared" ref="J194:P194" si="263">SUM(J179:J181)</f>
        <v>1.3695987654321028E-2</v>
      </c>
      <c r="K194" s="71">
        <f t="shared" si="263"/>
        <v>9.0140499277049955</v>
      </c>
      <c r="L194" s="187">
        <f t="shared" si="263"/>
        <v>4.1050655301270067E-4</v>
      </c>
      <c r="M194" s="71">
        <f t="shared" si="263"/>
        <v>0</v>
      </c>
      <c r="N194" s="71">
        <f t="shared" si="263"/>
        <v>0</v>
      </c>
      <c r="O194" s="71">
        <f t="shared" si="263"/>
        <v>0</v>
      </c>
      <c r="P194" s="71">
        <f t="shared" si="263"/>
        <v>0</v>
      </c>
      <c r="Q194" s="71"/>
      <c r="R194" s="71">
        <f t="shared" ref="R194:W194" si="264">SUM(R179:R181)</f>
        <v>0</v>
      </c>
      <c r="S194" s="71">
        <f t="shared" si="264"/>
        <v>0</v>
      </c>
      <c r="T194" s="71">
        <f t="shared" si="264"/>
        <v>0</v>
      </c>
      <c r="U194" s="71">
        <f t="shared" si="264"/>
        <v>0</v>
      </c>
      <c r="V194" s="71">
        <f t="shared" si="264"/>
        <v>3.5712489311402829E-3</v>
      </c>
      <c r="W194" s="71">
        <f t="shared" si="264"/>
        <v>1.4489795918367347E-2</v>
      </c>
      <c r="X194" s="71"/>
      <c r="Y194" s="71" t="e">
        <f t="shared" ref="Y194" si="265">SUM(Y179:Y181)</f>
        <v>#DIV/0!</v>
      </c>
      <c r="Z194" s="79"/>
      <c r="AP194" s="78"/>
      <c r="AQ194" s="78"/>
      <c r="AR194" s="78"/>
    </row>
    <row r="195" spans="1:44" ht="15" thickBot="1">
      <c r="A195" s="85" t="s">
        <v>177</v>
      </c>
      <c r="B195" s="81"/>
      <c r="C195" s="81"/>
      <c r="D195" s="81"/>
      <c r="E195" s="81">
        <f xml:space="preserve"> CHIDIST(E194,1)</f>
        <v>1.1814231456601623E-6</v>
      </c>
      <c r="F195" s="81">
        <f xml:space="preserve"> CHIDIST(F194,1)</f>
        <v>0.66217555349044332</v>
      </c>
      <c r="G195" s="81">
        <f xml:space="preserve"> CHIDIST(G194,1)</f>
        <v>0.27004747303381677</v>
      </c>
      <c r="H195" s="81">
        <f xml:space="preserve"> CHIDIST(H194,1)</f>
        <v>1.9878001153822773E-7</v>
      </c>
      <c r="I195" s="81">
        <f xml:space="preserve"> CHIDIST(I194,1)</f>
        <v>1.326800370035337E-6</v>
      </c>
      <c r="J195" s="81">
        <f t="shared" ref="J195:P195" si="266" xml:space="preserve"> CHIDIST(J194,1)</f>
        <v>0.9068363928184644</v>
      </c>
      <c r="K195" s="81">
        <f t="shared" si="266"/>
        <v>2.6791211366597014E-3</v>
      </c>
      <c r="L195" s="188">
        <f t="shared" si="266"/>
        <v>0.98383519775462702</v>
      </c>
      <c r="M195" s="81">
        <f t="shared" si="266"/>
        <v>1</v>
      </c>
      <c r="N195" s="81">
        <f t="shared" si="266"/>
        <v>1</v>
      </c>
      <c r="O195" s="81">
        <f t="shared" si="266"/>
        <v>1</v>
      </c>
      <c r="P195" s="81">
        <f t="shared" si="266"/>
        <v>1</v>
      </c>
      <c r="Q195" s="81"/>
      <c r="R195" s="81">
        <f t="shared" ref="R195:W195" si="267" xml:space="preserve"> CHIDIST(R194,1)</f>
        <v>1</v>
      </c>
      <c r="S195" s="81">
        <f t="shared" si="267"/>
        <v>1</v>
      </c>
      <c r="T195" s="81">
        <f t="shared" si="267"/>
        <v>1</v>
      </c>
      <c r="U195" s="81">
        <f t="shared" si="267"/>
        <v>1</v>
      </c>
      <c r="V195" s="81">
        <f t="shared" si="267"/>
        <v>0.95234684175256989</v>
      </c>
      <c r="W195" s="81">
        <f t="shared" si="267"/>
        <v>0.90418722866429679</v>
      </c>
      <c r="X195" s="81"/>
      <c r="Y195" s="81" t="e">
        <f t="shared" ref="Y195" si="268" xml:space="preserve"> CHIDIST(Y194,1)</f>
        <v>#DIV/0!</v>
      </c>
      <c r="Z195" s="82"/>
    </row>
    <row r="196" spans="1:44">
      <c r="Q196" s="78"/>
      <c r="R196" s="78"/>
      <c r="S196" s="78"/>
      <c r="T196" s="78"/>
      <c r="U196" s="78"/>
      <c r="V196" s="78"/>
      <c r="W196" s="78"/>
      <c r="X196" s="78"/>
    </row>
    <row r="200" spans="1:44" ht="15" thickBot="1"/>
    <row r="201" spans="1:44">
      <c r="A201" s="189" t="s">
        <v>185</v>
      </c>
      <c r="B201" s="73"/>
      <c r="C201" s="74"/>
      <c r="D201" s="74"/>
      <c r="E201" s="169" t="s">
        <v>186</v>
      </c>
      <c r="F201" s="169"/>
      <c r="G201" s="169"/>
      <c r="H201" s="169"/>
      <c r="I201" s="169"/>
      <c r="J201" s="169"/>
      <c r="K201" s="169"/>
      <c r="L201" s="169"/>
      <c r="M201" s="169"/>
      <c r="N201" s="169"/>
      <c r="O201" s="169"/>
      <c r="P201" s="169"/>
      <c r="Q201" s="169"/>
      <c r="R201" s="169"/>
      <c r="S201" s="169"/>
      <c r="T201" s="169"/>
      <c r="U201" s="169"/>
      <c r="V201" s="169"/>
      <c r="W201" s="169"/>
      <c r="X201" s="169"/>
      <c r="Y201" s="170"/>
      <c r="Z201" s="170"/>
    </row>
    <row r="202" spans="1:44">
      <c r="A202" s="84" t="s">
        <v>135</v>
      </c>
      <c r="B202" s="76"/>
      <c r="C202" s="71"/>
      <c r="D202" s="71"/>
      <c r="E202" s="71">
        <f>'ADH1B rs1229984'!H3</f>
        <v>2.1057422969187676</v>
      </c>
      <c r="F202" s="71">
        <f>'ADH1B rs2066702'!H3</f>
        <v>2.6653693056169834</v>
      </c>
      <c r="G202" s="71"/>
      <c r="H202" s="71">
        <f>'ADH1C rs1693482'!H3</f>
        <v>3.1860744297719079</v>
      </c>
      <c r="I202" s="215">
        <f>'ADH4 rs1126673'!H3</f>
        <v>0.13682864450127891</v>
      </c>
      <c r="J202" s="71">
        <f>'ADH4 rs1042364'!H3</f>
        <v>2.4681103210514972</v>
      </c>
      <c r="K202" s="71">
        <f>'ADH4 rs1800759 '!H3</f>
        <v>3.4378761761114704</v>
      </c>
      <c r="L202" s="71">
        <f>'ADH4 rs1126671'!H3</f>
        <v>10.886307773109243</v>
      </c>
      <c r="M202" s="71">
        <f>'ADH4 rs29001219'!H3</f>
        <v>0</v>
      </c>
      <c r="N202" s="71">
        <f>'ADH4 rs8187929'!H3</f>
        <v>0</v>
      </c>
      <c r="O202" s="71">
        <f>'ALDH1A1 rs1049981   '!H3</f>
        <v>0</v>
      </c>
      <c r="P202" s="71">
        <f>'ALDH1A1 rs11554423'!H3</f>
        <v>0</v>
      </c>
      <c r="Q202" s="71"/>
      <c r="R202" s="71">
        <f>'ALDH2 rs671'!H3</f>
        <v>0</v>
      </c>
      <c r="S202" s="71">
        <f>'ALDH2 rs769724893'!H3</f>
        <v>0</v>
      </c>
      <c r="T202" s="71">
        <f>'CYP2E1 rs2031920'!H3</f>
        <v>0</v>
      </c>
      <c r="U202" s="71">
        <f>'CYP2E1 rs3813867'!H3</f>
        <v>0</v>
      </c>
      <c r="V202" s="71">
        <f>'CYP2E1 rs72559710'!H3</f>
        <v>1.2341920374707258</v>
      </c>
      <c r="W202" s="71">
        <f>'CYP2E1 rs6413432 '!H3</f>
        <v>1.7019607843137257</v>
      </c>
      <c r="X202" s="71"/>
      <c r="Y202" s="71"/>
      <c r="Z202" s="79"/>
    </row>
    <row r="203" spans="1:44" ht="15" thickBot="1">
      <c r="A203" s="85" t="s">
        <v>177</v>
      </c>
      <c r="B203" s="76"/>
      <c r="C203" s="71"/>
      <c r="D203" s="71"/>
      <c r="E203" s="71">
        <f xml:space="preserve"> CHIDIST(E202,2)</f>
        <v>0.34893446685727586</v>
      </c>
      <c r="F203" s="71">
        <f xml:space="preserve"> CHIDIST(F202,2)</f>
        <v>0.26376818391666856</v>
      </c>
      <c r="G203" s="71"/>
      <c r="H203" s="71">
        <f t="shared" ref="H203:I203" si="269" xml:space="preserve"> CHIDIST(H202,2)</f>
        <v>0.20330718545277929</v>
      </c>
      <c r="I203" s="71">
        <f t="shared" si="269"/>
        <v>0.93387346885298794</v>
      </c>
      <c r="J203" s="71">
        <f t="shared" ref="J203:P203" si="270" xml:space="preserve"> CHIDIST(J202,2)</f>
        <v>0.29110968438995827</v>
      </c>
      <c r="K203" s="71">
        <f t="shared" si="270"/>
        <v>0.17925640139111676</v>
      </c>
      <c r="L203" s="196">
        <f t="shared" si="270"/>
        <v>4.325818592546599E-3</v>
      </c>
      <c r="M203" s="71">
        <f t="shared" si="270"/>
        <v>1</v>
      </c>
      <c r="N203" s="71">
        <f t="shared" si="270"/>
        <v>1</v>
      </c>
      <c r="O203" s="71">
        <f t="shared" si="270"/>
        <v>1</v>
      </c>
      <c r="P203" s="71">
        <f t="shared" si="270"/>
        <v>1</v>
      </c>
      <c r="Q203" s="71"/>
      <c r="R203" s="71">
        <f t="shared" ref="R203:W203" si="271" xml:space="preserve"> CHIDIST(R202,2)</f>
        <v>1</v>
      </c>
      <c r="S203" s="71">
        <f t="shared" si="271"/>
        <v>1</v>
      </c>
      <c r="T203" s="71">
        <f t="shared" si="271"/>
        <v>1</v>
      </c>
      <c r="U203" s="71">
        <f t="shared" si="271"/>
        <v>1</v>
      </c>
      <c r="V203" s="71">
        <f t="shared" si="271"/>
        <v>0.53950888863168389</v>
      </c>
      <c r="W203" s="71">
        <f t="shared" si="271"/>
        <v>0.42699610304355201</v>
      </c>
      <c r="X203" s="71"/>
      <c r="Y203" s="71"/>
      <c r="Z203" s="79"/>
    </row>
    <row r="204" spans="1:44">
      <c r="A204" s="76"/>
      <c r="B204" s="73"/>
      <c r="C204" s="74"/>
      <c r="D204" s="74"/>
      <c r="E204" s="172" t="s">
        <v>191</v>
      </c>
      <c r="F204" s="172"/>
      <c r="G204" s="172"/>
      <c r="H204" s="172"/>
      <c r="I204" s="216"/>
      <c r="J204" s="172"/>
      <c r="K204" s="172"/>
      <c r="L204" s="172"/>
      <c r="M204" s="172"/>
      <c r="N204" s="172"/>
      <c r="O204" s="172"/>
      <c r="P204" s="172"/>
      <c r="Q204" s="172"/>
      <c r="R204" s="172"/>
      <c r="S204" s="172"/>
      <c r="T204" s="172"/>
      <c r="U204" s="172"/>
      <c r="V204" s="172"/>
      <c r="W204" s="172"/>
      <c r="X204" s="172"/>
      <c r="Y204" s="172"/>
      <c r="Z204" s="173"/>
    </row>
    <row r="205" spans="1:44">
      <c r="A205" s="84" t="s">
        <v>135</v>
      </c>
      <c r="B205" s="76"/>
      <c r="C205" s="71"/>
      <c r="D205" s="71"/>
      <c r="E205" s="71">
        <f>'ADH1B rs1229984'!H19</f>
        <v>0.33035714285714285</v>
      </c>
      <c r="F205" s="71">
        <f>'ADH1B rs2066702'!H19</f>
        <v>0.31575354155999308</v>
      </c>
      <c r="G205" s="71"/>
      <c r="H205" s="71">
        <f>'ADH1C rs1693482'!H19</f>
        <v>6.7114375320020496</v>
      </c>
      <c r="I205" s="215">
        <f>'ADH4 rs1126673'!H19</f>
        <v>0.77526340996168575</v>
      </c>
      <c r="J205" s="71">
        <f>'ADH4 rs1042364'!H19</f>
        <v>1.1279919375157472</v>
      </c>
      <c r="K205" s="71">
        <f>'ADH4 rs1800759 '!H19</f>
        <v>0.71839569160997729</v>
      </c>
      <c r="L205" s="71">
        <f>'ADH4 rs1126671'!H19</f>
        <v>1.5025898078529663</v>
      </c>
      <c r="M205" s="71">
        <f>'ADH4 rs29001219'!H19</f>
        <v>0</v>
      </c>
      <c r="N205" s="71">
        <f>'ADH4 rs8187929'!H19</f>
        <v>0</v>
      </c>
      <c r="O205" s="71">
        <f>'ALDH1A1 rs1049981   '!H19</f>
        <v>0</v>
      </c>
      <c r="P205" s="71">
        <f>'ALDH1A1 rs11554423'!H19</f>
        <v>0</v>
      </c>
      <c r="Q205" s="71"/>
      <c r="R205" s="71">
        <f>'ALDH2 rs671'!H19</f>
        <v>0</v>
      </c>
      <c r="S205" s="71">
        <f>'ALDH2 rs769724893'!H19</f>
        <v>0</v>
      </c>
      <c r="T205" s="71">
        <f>'CYP2E1 rs2031920'!H19</f>
        <v>0</v>
      </c>
      <c r="U205" s="71">
        <f>'CYP2E1 rs3813867'!H19</f>
        <v>0</v>
      </c>
      <c r="V205" s="71">
        <f>'CYP2E1 rs72559710'!H19</f>
        <v>0.33035714285714285</v>
      </c>
      <c r="W205" s="71">
        <f>'CYP2E1 rs6413432 '!H19</f>
        <v>0</v>
      </c>
      <c r="X205" s="71"/>
      <c r="Y205" s="71"/>
      <c r="Z205" s="79"/>
    </row>
    <row r="206" spans="1:44" ht="15" thickBot="1">
      <c r="A206" s="85" t="s">
        <v>177</v>
      </c>
      <c r="B206" s="76"/>
      <c r="C206" s="71"/>
      <c r="D206" s="71"/>
      <c r="E206" s="71">
        <f xml:space="preserve"> CHIDIST(E205,2)</f>
        <v>0.84774230801580885</v>
      </c>
      <c r="F206" s="71">
        <f xml:space="preserve"> CHIDIST(F205,2)</f>
        <v>0.85395500769442279</v>
      </c>
      <c r="G206" s="71"/>
      <c r="H206" s="71">
        <f t="shared" ref="H206:I206" si="272" xml:space="preserve"> CHIDIST(H205,2)</f>
        <v>3.4884287501730296E-2</v>
      </c>
      <c r="I206" s="71">
        <f t="shared" si="272"/>
        <v>0.67866224516705131</v>
      </c>
      <c r="J206" s="71">
        <f t="shared" ref="J206:P206" si="273" xml:space="preserve"> CHIDIST(J205,2)</f>
        <v>0.56893108467345443</v>
      </c>
      <c r="K206" s="71">
        <f t="shared" si="273"/>
        <v>0.69823619458316621</v>
      </c>
      <c r="L206" s="71">
        <f t="shared" si="273"/>
        <v>0.4717552792927393</v>
      </c>
      <c r="M206" s="71">
        <f t="shared" si="273"/>
        <v>1</v>
      </c>
      <c r="N206" s="71">
        <f t="shared" si="273"/>
        <v>1</v>
      </c>
      <c r="O206" s="71">
        <f t="shared" si="273"/>
        <v>1</v>
      </c>
      <c r="P206" s="71">
        <f t="shared" si="273"/>
        <v>1</v>
      </c>
      <c r="Q206" s="71"/>
      <c r="R206" s="71">
        <f t="shared" ref="R206:W206" si="274" xml:space="preserve"> CHIDIST(R205,2)</f>
        <v>1</v>
      </c>
      <c r="S206" s="71">
        <f t="shared" si="274"/>
        <v>1</v>
      </c>
      <c r="T206" s="71">
        <f t="shared" si="274"/>
        <v>1</v>
      </c>
      <c r="U206" s="71">
        <f t="shared" si="274"/>
        <v>1</v>
      </c>
      <c r="V206" s="71">
        <f t="shared" si="274"/>
        <v>0.84774230801580885</v>
      </c>
      <c r="W206" s="71">
        <f t="shared" si="274"/>
        <v>1</v>
      </c>
      <c r="X206" s="71"/>
      <c r="Y206" s="71"/>
      <c r="Z206" s="79"/>
    </row>
    <row r="207" spans="1:44">
      <c r="A207" s="76"/>
      <c r="B207" s="73"/>
      <c r="C207" s="74"/>
      <c r="D207" s="74"/>
      <c r="E207" s="175" t="s">
        <v>192</v>
      </c>
      <c r="F207" s="175"/>
      <c r="G207" s="175"/>
      <c r="H207" s="175"/>
      <c r="I207" s="217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6"/>
    </row>
    <row r="208" spans="1:44">
      <c r="A208" s="84" t="s">
        <v>135</v>
      </c>
      <c r="B208" s="76"/>
      <c r="C208" s="71"/>
      <c r="D208" s="71"/>
      <c r="E208" s="71">
        <f>'ADH1B rs1229984'!H35</f>
        <v>1.8157034743722045</v>
      </c>
      <c r="F208" s="71">
        <f>'ADH1B rs2066702'!H35</f>
        <v>4.0763344226579523</v>
      </c>
      <c r="G208" s="71"/>
      <c r="H208" s="71">
        <f>'ADH1C rs1693482'!H35</f>
        <v>1.2683955302551129</v>
      </c>
      <c r="I208" s="215">
        <f>'ADH4 rs1126673'!H35</f>
        <v>0.5623019409784118</v>
      </c>
      <c r="J208" s="71">
        <f>'ADH4 rs1042364'!H35</f>
        <v>0.36692084241103851</v>
      </c>
      <c r="K208" s="71">
        <f>'ADH4 rs1800759 '!H35</f>
        <v>2.0722440087145961</v>
      </c>
      <c r="L208" s="71">
        <f>'ADH4 rs1126671'!H35</f>
        <v>1.0980392156862746</v>
      </c>
      <c r="M208" s="71">
        <f>'ADH4 rs29001219'!H35</f>
        <v>0</v>
      </c>
      <c r="N208" s="71">
        <f>'ADH4 rs8187929'!H35</f>
        <v>0</v>
      </c>
      <c r="O208" s="71">
        <f>'ALDH1A1 rs1049981   '!H35</f>
        <v>0</v>
      </c>
      <c r="P208" s="71">
        <f>'ALDH1A1 rs11554423'!H35</f>
        <v>0</v>
      </c>
      <c r="Q208" s="71"/>
      <c r="R208" s="71">
        <f>'ALDH2 rs671'!H35</f>
        <v>0</v>
      </c>
      <c r="S208" s="71">
        <f xml:space="preserve"> 'ALDH2 rs769724893'!H35</f>
        <v>0</v>
      </c>
      <c r="T208" s="71">
        <f>'CYP2E1 rs2031920'!H35</f>
        <v>0</v>
      </c>
      <c r="U208" s="71">
        <f>'CYP2E1 rs3813867'!H35</f>
        <v>0</v>
      </c>
      <c r="V208" s="71">
        <f>'CYP2E1 rs72559710'!H35</f>
        <v>0</v>
      </c>
      <c r="W208" s="71">
        <f>'CYP2E1 rs6413432 '!H35</f>
        <v>0.55523672883787667</v>
      </c>
      <c r="X208" s="71"/>
      <c r="Y208" s="71"/>
      <c r="Z208" s="79"/>
    </row>
    <row r="209" spans="1:26" ht="15" thickBot="1">
      <c r="A209" s="85" t="s">
        <v>177</v>
      </c>
      <c r="B209" s="76"/>
      <c r="C209" s="71"/>
      <c r="D209" s="71"/>
      <c r="E209" s="71">
        <f xml:space="preserve"> CHIDIST(E208,2)</f>
        <v>0.40338988135261472</v>
      </c>
      <c r="F209" s="71">
        <f xml:space="preserve"> CHIDIST(F208,2)</f>
        <v>0.13026724455076608</v>
      </c>
      <c r="G209" s="71"/>
      <c r="H209" s="71">
        <f t="shared" ref="H209" si="275" xml:space="preserve"> CHIDIST(H208,2)</f>
        <v>0.53036079162020289</v>
      </c>
      <c r="I209" s="71">
        <f xml:space="preserve"> CHIDIST(I208,2)</f>
        <v>0.75491435708693966</v>
      </c>
      <c r="J209" s="71">
        <f t="shared" ref="J209:P209" si="276" xml:space="preserve"> CHIDIST(J208,2)</f>
        <v>0.83238481987366053</v>
      </c>
      <c r="K209" s="71">
        <f t="shared" si="276"/>
        <v>0.35482803889026499</v>
      </c>
      <c r="L209" s="71">
        <f t="shared" si="276"/>
        <v>0.57751572481319446</v>
      </c>
      <c r="M209" s="71">
        <f t="shared" si="276"/>
        <v>1</v>
      </c>
      <c r="N209" s="71">
        <f t="shared" si="276"/>
        <v>1</v>
      </c>
      <c r="O209" s="71">
        <f t="shared" si="276"/>
        <v>1</v>
      </c>
      <c r="P209" s="71">
        <f t="shared" si="276"/>
        <v>1</v>
      </c>
      <c r="Q209" s="71"/>
      <c r="R209" s="71">
        <f t="shared" ref="R209:W209" si="277" xml:space="preserve"> CHIDIST(R208,2)</f>
        <v>1</v>
      </c>
      <c r="S209" s="71">
        <f t="shared" si="277"/>
        <v>1</v>
      </c>
      <c r="T209" s="71">
        <f t="shared" si="277"/>
        <v>1</v>
      </c>
      <c r="U209" s="71">
        <f t="shared" si="277"/>
        <v>1</v>
      </c>
      <c r="V209" s="71">
        <f t="shared" si="277"/>
        <v>1</v>
      </c>
      <c r="W209" s="71">
        <f t="shared" si="277"/>
        <v>0.75758588808238569</v>
      </c>
      <c r="X209" s="71"/>
      <c r="Y209" s="71"/>
      <c r="Z209" s="79"/>
    </row>
    <row r="210" spans="1:26">
      <c r="A210" s="76"/>
      <c r="B210" s="73"/>
      <c r="C210" s="74"/>
      <c r="D210" s="74"/>
      <c r="E210" s="181" t="s">
        <v>194</v>
      </c>
      <c r="F210" s="181"/>
      <c r="G210" s="181"/>
      <c r="H210" s="181"/>
      <c r="I210" s="218"/>
      <c r="J210" s="181"/>
      <c r="K210" s="181"/>
      <c r="L210" s="181"/>
      <c r="M210" s="181"/>
      <c r="N210" s="181"/>
      <c r="O210" s="181"/>
      <c r="P210" s="181"/>
      <c r="Q210" s="181"/>
      <c r="R210" s="181"/>
      <c r="S210" s="181"/>
      <c r="T210" s="181"/>
      <c r="U210" s="181"/>
      <c r="V210" s="181"/>
      <c r="W210" s="181"/>
      <c r="X210" s="181"/>
      <c r="Y210" s="181"/>
      <c r="Z210" s="182"/>
    </row>
    <row r="211" spans="1:26">
      <c r="A211" s="84" t="s">
        <v>135</v>
      </c>
      <c r="B211" s="76"/>
      <c r="C211" s="71"/>
      <c r="D211" s="71"/>
      <c r="E211" s="71">
        <f>'ADH1B rs1229984'!H52</f>
        <v>0.51017705067614982</v>
      </c>
      <c r="F211" s="71">
        <f>'ADH1B rs2066702'!H52</f>
        <v>0.39839034205231394</v>
      </c>
      <c r="G211" s="71"/>
      <c r="H211" s="71">
        <f>'ADH1C rs1693482'!H52</f>
        <v>2.3762636057307698</v>
      </c>
      <c r="I211" s="215">
        <f>'ADH4 rs1126673'!H52</f>
        <v>0.13852112676056341</v>
      </c>
      <c r="J211" s="71">
        <f>'ADH4 rs1042364'!H52</f>
        <v>1.2475908080059306</v>
      </c>
      <c r="K211" s="71">
        <f>'ADH4 rs1800759 '!H52</f>
        <v>1.1552470473158785</v>
      </c>
      <c r="L211" s="71">
        <f>'ADH4 rs1126671'!H52</f>
        <v>4.7240869268403687</v>
      </c>
      <c r="M211" s="71">
        <f>'ADH4 rs29001219'!H52</f>
        <v>0</v>
      </c>
      <c r="N211" s="71">
        <f>'ADH4 rs8187929'!H52</f>
        <v>0</v>
      </c>
      <c r="O211" s="71">
        <f>'ALDH1A1 rs1049981   '!H52</f>
        <v>0</v>
      </c>
      <c r="P211" s="71">
        <f>'ALDH1A1 rs11554423'!H52</f>
        <v>0</v>
      </c>
      <c r="Q211" s="71"/>
      <c r="R211" s="71">
        <f>'ALDH2 rs671'!H52</f>
        <v>0</v>
      </c>
      <c r="S211" s="71">
        <f xml:space="preserve"> 'ALDH2 rs769724893'!H52</f>
        <v>0</v>
      </c>
      <c r="T211" s="71">
        <f>'CYP2E1 rs2031920'!H52</f>
        <v>0</v>
      </c>
      <c r="U211" s="71">
        <f>'CYP2E1 rs3813867'!H52</f>
        <v>0</v>
      </c>
      <c r="V211" s="71">
        <f>'CYP2E1 rs72559710'!H52</f>
        <v>0.47462870003526314</v>
      </c>
      <c r="W211" s="71">
        <f>'CYP2E1 rs6413432 '!H52</f>
        <v>0.80499491796137657</v>
      </c>
      <c r="X211" s="71"/>
      <c r="Y211" s="71"/>
      <c r="Z211" s="79"/>
    </row>
    <row r="212" spans="1:26" ht="15" thickBot="1">
      <c r="A212" s="85" t="s">
        <v>177</v>
      </c>
      <c r="B212" s="80"/>
      <c r="C212" s="81"/>
      <c r="D212" s="81"/>
      <c r="E212" s="71">
        <f xml:space="preserve"> CHIDIST(E211,2)</f>
        <v>0.7748479012524373</v>
      </c>
      <c r="F212" s="71">
        <f xml:space="preserve"> CHIDIST(F211,2)</f>
        <v>0.81938995654727798</v>
      </c>
      <c r="G212" s="71"/>
      <c r="H212" s="71">
        <f t="shared" ref="H212:I212" si="278" xml:space="preserve"> CHIDIST(H211,2)</f>
        <v>0.30479014058180431</v>
      </c>
      <c r="I212" s="71">
        <f t="shared" si="278"/>
        <v>0.93308352100408454</v>
      </c>
      <c r="J212" s="71">
        <f t="shared" ref="J212:P212" si="279" xml:space="preserve"> CHIDIST(J211,2)</f>
        <v>0.53590659079508529</v>
      </c>
      <c r="K212" s="71">
        <f t="shared" si="279"/>
        <v>0.56123053409284274</v>
      </c>
      <c r="L212" s="71">
        <f t="shared" si="279"/>
        <v>9.4227475927143894E-2</v>
      </c>
      <c r="M212" s="71">
        <f t="shared" si="279"/>
        <v>1</v>
      </c>
      <c r="N212" s="71">
        <f t="shared" si="279"/>
        <v>1</v>
      </c>
      <c r="O212" s="71">
        <f t="shared" si="279"/>
        <v>1</v>
      </c>
      <c r="P212" s="71">
        <f t="shared" si="279"/>
        <v>1</v>
      </c>
      <c r="Q212" s="81"/>
      <c r="R212" s="71">
        <f t="shared" ref="R212:W212" si="280" xml:space="preserve"> CHIDIST(R211,2)</f>
        <v>1</v>
      </c>
      <c r="S212" s="71">
        <f t="shared" si="280"/>
        <v>1</v>
      </c>
      <c r="T212" s="71">
        <f t="shared" si="280"/>
        <v>1</v>
      </c>
      <c r="U212" s="71">
        <f t="shared" si="280"/>
        <v>1</v>
      </c>
      <c r="V212" s="71">
        <f t="shared" si="280"/>
        <v>0.78874330757068123</v>
      </c>
      <c r="W212" s="71">
        <f t="shared" si="280"/>
        <v>0.66864803797157801</v>
      </c>
      <c r="X212" s="81"/>
      <c r="Y212" s="81"/>
      <c r="Z212" s="82"/>
    </row>
    <row r="213" spans="1:26">
      <c r="A213" s="76"/>
      <c r="B213" s="73"/>
      <c r="C213" s="74"/>
      <c r="D213" s="74"/>
      <c r="E213" s="179" t="s">
        <v>196</v>
      </c>
      <c r="F213" s="179"/>
      <c r="G213" s="179"/>
      <c r="H213" s="179"/>
      <c r="I213" s="219"/>
      <c r="J213" s="179"/>
      <c r="K213" s="179"/>
      <c r="L213" s="179"/>
      <c r="M213" s="179"/>
      <c r="N213" s="179"/>
      <c r="O213" s="179"/>
      <c r="P213" s="179"/>
      <c r="Q213" s="179"/>
      <c r="R213" s="179"/>
      <c r="S213" s="179"/>
      <c r="T213" s="179"/>
      <c r="U213" s="179"/>
      <c r="V213" s="179"/>
      <c r="W213" s="179"/>
      <c r="X213" s="179"/>
      <c r="Y213" s="179"/>
      <c r="Z213" s="180"/>
    </row>
    <row r="214" spans="1:26">
      <c r="A214" s="84" t="s">
        <v>135</v>
      </c>
      <c r="B214" s="76"/>
      <c r="C214" s="71"/>
      <c r="D214" s="71"/>
      <c r="E214" s="71">
        <f>'ADH1B rs1229984'!H69</f>
        <v>1.029726955080869</v>
      </c>
      <c r="F214" s="71">
        <f>'ADH1B rs2066702'!H69</f>
        <v>1.5632313437935073</v>
      </c>
      <c r="G214" s="71"/>
      <c r="H214" s="71">
        <f>'ADH1C rs1693482'!H69</f>
        <v>0.2337306974376378</v>
      </c>
      <c r="I214" s="215">
        <f>'ADH4 rs1126673'!H69</f>
        <v>2.2693903895858816E-2</v>
      </c>
      <c r="J214" s="71">
        <f>'ADH4 rs1042364'!H69</f>
        <v>0.63756377272925469</v>
      </c>
      <c r="K214" s="71">
        <f>'ADH4 rs1800759 '!H69</f>
        <v>1.366425491451382</v>
      </c>
      <c r="L214" s="71">
        <f>'ADH4 rs1126671'!H69</f>
        <v>3.2943609022556393</v>
      </c>
      <c r="M214" s="71">
        <f>'ADH4 rs29001219'!H69</f>
        <v>0</v>
      </c>
      <c r="N214" s="71">
        <f>'ADH4 rs29001219'!I69</f>
        <v>0</v>
      </c>
      <c r="O214" s="71">
        <f>'ALDH1A1 rs1049981   '!H69</f>
        <v>0</v>
      </c>
      <c r="P214" s="71">
        <f>'ALDH1A1 rs11554423'!H69</f>
        <v>0</v>
      </c>
      <c r="Q214" s="71"/>
      <c r="R214" s="71">
        <f>'ALDH2 rs671'!H69</f>
        <v>0</v>
      </c>
      <c r="S214" s="71">
        <f>'ALDH2 rs769724893'!H69</f>
        <v>0</v>
      </c>
      <c r="T214" s="71">
        <f>'CYP2E1 rs2031920'!H69</f>
        <v>0</v>
      </c>
      <c r="U214" s="71">
        <f>'CYP2E1 rs3813867'!H69</f>
        <v>0</v>
      </c>
      <c r="V214" s="71">
        <f>'CYP2E1 rs72559710'!H69</f>
        <v>0.48347778981581802</v>
      </c>
      <c r="W214" s="71">
        <f>'CYP2E1 rs6413432 '!H69</f>
        <v>0.58956827745740603</v>
      </c>
      <c r="X214" s="71"/>
      <c r="Y214" s="71"/>
      <c r="Z214" s="79"/>
    </row>
    <row r="215" spans="1:26" ht="15" thickBot="1">
      <c r="A215" s="84" t="s">
        <v>177</v>
      </c>
      <c r="B215" s="76"/>
      <c r="C215" s="71"/>
      <c r="D215" s="71"/>
      <c r="E215" s="71">
        <f xml:space="preserve"> CHIDIST(E214,2)</f>
        <v>0.59758217243748213</v>
      </c>
      <c r="F215" s="71">
        <f xml:space="preserve"> CHIDIST(F214,2)</f>
        <v>0.45766597558389571</v>
      </c>
      <c r="G215" s="71"/>
      <c r="H215" s="71">
        <f t="shared" ref="H215:I215" si="281" xml:space="preserve"> CHIDIST(H214,2)</f>
        <v>0.88970498501427264</v>
      </c>
      <c r="I215" s="71">
        <f t="shared" si="281"/>
        <v>0.98871718190753299</v>
      </c>
      <c r="J215" s="71">
        <f t="shared" ref="J215:P215" si="282" xml:space="preserve"> CHIDIST(J214,2)</f>
        <v>0.7270341080661461</v>
      </c>
      <c r="K215" s="71">
        <f t="shared" si="282"/>
        <v>0.50499197257425077</v>
      </c>
      <c r="L215" s="71">
        <f t="shared" si="282"/>
        <v>0.19259216682652486</v>
      </c>
      <c r="M215" s="71">
        <f t="shared" si="282"/>
        <v>1</v>
      </c>
      <c r="N215" s="71">
        <f t="shared" si="282"/>
        <v>1</v>
      </c>
      <c r="O215" s="71">
        <f t="shared" si="282"/>
        <v>1</v>
      </c>
      <c r="P215" s="71">
        <f t="shared" si="282"/>
        <v>1</v>
      </c>
      <c r="Q215" s="71"/>
      <c r="R215" s="71">
        <f t="shared" ref="R215:W215" si="283" xml:space="preserve"> CHIDIST(R214,2)</f>
        <v>1</v>
      </c>
      <c r="S215" s="71">
        <f t="shared" si="283"/>
        <v>1</v>
      </c>
      <c r="T215" s="71">
        <f t="shared" si="283"/>
        <v>1</v>
      </c>
      <c r="U215" s="71">
        <f t="shared" si="283"/>
        <v>1</v>
      </c>
      <c r="V215" s="71">
        <f t="shared" si="283"/>
        <v>0.7852611864806387</v>
      </c>
      <c r="W215" s="71">
        <f t="shared" si="283"/>
        <v>0.74469232034827859</v>
      </c>
      <c r="X215" s="71"/>
      <c r="Y215" s="71"/>
      <c r="Z215" s="79"/>
    </row>
    <row r="216" spans="1:26" s="74" customFormat="1">
      <c r="A216" s="73"/>
      <c r="B216" s="73"/>
      <c r="E216" s="183" t="s">
        <v>198</v>
      </c>
      <c r="F216" s="183"/>
      <c r="G216" s="183"/>
      <c r="H216" s="183"/>
      <c r="I216" s="220"/>
      <c r="J216" s="183"/>
      <c r="K216" s="183"/>
      <c r="L216" s="183"/>
      <c r="M216" s="183"/>
      <c r="N216" s="183"/>
      <c r="O216" s="183"/>
      <c r="P216" s="183"/>
      <c r="Q216" s="183"/>
      <c r="R216" s="183"/>
      <c r="S216" s="183"/>
      <c r="T216" s="183"/>
      <c r="U216" s="183"/>
      <c r="V216" s="183"/>
      <c r="W216" s="183"/>
      <c r="X216" s="183"/>
      <c r="Y216" s="183"/>
      <c r="Z216" s="184"/>
    </row>
    <row r="217" spans="1:26" s="71" customFormat="1">
      <c r="A217" s="84" t="s">
        <v>135</v>
      </c>
      <c r="B217" s="76"/>
      <c r="E217" s="71">
        <f>'ADH1B rs1229984'!H85</f>
        <v>0.6855950517922349</v>
      </c>
      <c r="F217" s="71">
        <f>'ADH1B rs2066702'!H85</f>
        <v>1.2227634630597004</v>
      </c>
      <c r="H217" s="71">
        <f>'ADH1C rs1693482'!H85</f>
        <v>2.4513527262277832</v>
      </c>
      <c r="I217" s="215">
        <f>'ADH4 rs1126673'!H85</f>
        <v>0.57034681205512672</v>
      </c>
      <c r="J217" s="71">
        <f>'ADH4 rs1042364'!H85</f>
        <v>0.54251434533124665</v>
      </c>
      <c r="K217" s="71">
        <f>'ADH4 rs1800759 '!H85</f>
        <v>0.93993348311711344</v>
      </c>
      <c r="L217" s="71">
        <f>'ADH4 rs1126671'!H85</f>
        <v>0.69046653144016223</v>
      </c>
      <c r="M217" s="71">
        <f>'ADH4 rs29001219'!H85</f>
        <v>0</v>
      </c>
      <c r="N217" s="71">
        <f>'ADH4 rs29001219'!I85</f>
        <v>0</v>
      </c>
      <c r="O217" s="71">
        <f>'ALDH1A1 rs1049981   '!H85</f>
        <v>0</v>
      </c>
      <c r="P217" s="71">
        <f>'ALDH1A1 rs11554423'!H85</f>
        <v>0</v>
      </c>
      <c r="R217" s="71">
        <f>'ALDH2 rs671'!H85</f>
        <v>0</v>
      </c>
      <c r="S217" s="71">
        <f>'ALDH2 rs769724893'!H85</f>
        <v>0</v>
      </c>
      <c r="T217" s="71">
        <f>'CYP2E1 rs2031920'!H85</f>
        <v>0</v>
      </c>
      <c r="U217" s="71">
        <f>'CYP2E1 rs3813867'!H85</f>
        <v>0</v>
      </c>
      <c r="V217" s="71">
        <f>'CYP2E1 rs72559710'!H85</f>
        <v>0.12836512747370299</v>
      </c>
      <c r="W217" s="71">
        <f>'CYP2E1 rs6413432 '!H85</f>
        <v>0.26002166847237268</v>
      </c>
      <c r="Z217" s="79"/>
    </row>
    <row r="218" spans="1:26" s="81" customFormat="1" ht="15" thickBot="1">
      <c r="A218" s="85" t="s">
        <v>177</v>
      </c>
      <c r="B218" s="80"/>
      <c r="E218" s="81">
        <f xml:space="preserve"> CHIDIST(E217,2)</f>
        <v>0.70978190946823683</v>
      </c>
      <c r="F218" s="81">
        <f xml:space="preserve"> CHIDIST(F217,2)</f>
        <v>0.5426006224859744</v>
      </c>
      <c r="H218" s="81">
        <f t="shared" ref="H218" si="284" xml:space="preserve"> CHIDIST(H217,2)</f>
        <v>0.29355908062770214</v>
      </c>
      <c r="I218" s="81">
        <f xml:space="preserve"> CHIDIST(I217,2)</f>
        <v>0.75188386182061939</v>
      </c>
      <c r="J218" s="81">
        <f t="shared" ref="J218:P218" si="285" xml:space="preserve"> CHIDIST(J217,2)</f>
        <v>0.76242039750455581</v>
      </c>
      <c r="K218" s="81">
        <f t="shared" si="285"/>
        <v>0.62502305522971124</v>
      </c>
      <c r="L218" s="81">
        <f t="shared" si="285"/>
        <v>0.70805516920373435</v>
      </c>
      <c r="M218" s="81">
        <f t="shared" si="285"/>
        <v>1</v>
      </c>
      <c r="N218" s="81">
        <f t="shared" si="285"/>
        <v>1</v>
      </c>
      <c r="O218" s="81">
        <f t="shared" si="285"/>
        <v>1</v>
      </c>
      <c r="P218" s="81">
        <f t="shared" si="285"/>
        <v>1</v>
      </c>
      <c r="R218" s="81">
        <f t="shared" ref="R218:W218" si="286" xml:space="preserve"> CHIDIST(R217,2)</f>
        <v>1</v>
      </c>
      <c r="S218" s="81">
        <f t="shared" si="286"/>
        <v>1</v>
      </c>
      <c r="T218" s="81">
        <f t="shared" si="286"/>
        <v>1</v>
      </c>
      <c r="U218" s="81">
        <f t="shared" si="286"/>
        <v>1</v>
      </c>
      <c r="V218" s="81">
        <f t="shared" si="286"/>
        <v>0.93783376946350583</v>
      </c>
      <c r="W218" s="81">
        <f t="shared" si="286"/>
        <v>0.87808591747880416</v>
      </c>
      <c r="Z218" s="82"/>
    </row>
    <row r="219" spans="1:26">
      <c r="K219"/>
    </row>
    <row r="220" spans="1:26">
      <c r="K220"/>
    </row>
    <row r="221" spans="1:26">
      <c r="K221"/>
    </row>
    <row r="222" spans="1:26" ht="15" thickBot="1">
      <c r="K222"/>
    </row>
    <row r="223" spans="1:26">
      <c r="A223" s="189" t="s">
        <v>200</v>
      </c>
      <c r="B223" s="73"/>
      <c r="C223" s="74"/>
      <c r="D223" s="74"/>
      <c r="E223" s="169" t="s">
        <v>186</v>
      </c>
      <c r="F223" s="169"/>
      <c r="G223" s="169"/>
      <c r="H223" s="169"/>
      <c r="I223" s="169"/>
      <c r="J223" s="169"/>
      <c r="K223" s="169"/>
      <c r="L223" s="169"/>
      <c r="M223" s="169"/>
      <c r="N223" s="169"/>
      <c r="O223" s="169"/>
      <c r="P223" s="169"/>
      <c r="Q223" s="169"/>
      <c r="R223" s="169"/>
      <c r="S223" s="169"/>
      <c r="T223" s="169"/>
      <c r="U223" s="169"/>
      <c r="V223" s="169"/>
      <c r="W223" s="169"/>
      <c r="X223" s="169"/>
      <c r="Y223" s="170"/>
      <c r="Z223" s="170"/>
    </row>
    <row r="224" spans="1:26">
      <c r="A224" s="84" t="s">
        <v>135</v>
      </c>
      <c r="B224" s="76"/>
      <c r="C224" s="71"/>
      <c r="D224" s="71"/>
      <c r="E224" s="71">
        <f>'ADH1B rs1229984'!G105</f>
        <v>6.5513705482192847E-2</v>
      </c>
      <c r="F224" s="71">
        <f>'ADH1B rs2066702'!G105</f>
        <v>2.5533789986582862</v>
      </c>
      <c r="G224" s="71"/>
      <c r="H224" s="71">
        <f>'ADH1C rs1693482'!G105</f>
        <v>0.42682402114450718</v>
      </c>
      <c r="I224" s="71">
        <f>'ADH4 rs1126673'!G105</f>
        <v>0.33809220985691568</v>
      </c>
      <c r="J224" s="71">
        <f>'ADH4 rs1042364'!G105</f>
        <v>0.46014442474237416</v>
      </c>
      <c r="K224" s="71">
        <f>'ADH4 rs1800759 '!G111</f>
        <v>1.1229680443606005</v>
      </c>
      <c r="L224" s="71">
        <f>'ADH4 rs1126671'!G111</f>
        <v>0.22897608481594917</v>
      </c>
      <c r="M224" s="71">
        <f>'ADH4 rs29001219'!G111</f>
        <v>0</v>
      </c>
      <c r="N224" s="71">
        <f>'ADH4 rs29001219'!H111</f>
        <v>0</v>
      </c>
      <c r="O224" s="71">
        <f>'ALDH1A1 rs1049981   '!G111</f>
        <v>0</v>
      </c>
      <c r="P224" s="71">
        <f>'ALDH1A1 rs11554423'!G111</f>
        <v>0</v>
      </c>
      <c r="Q224" s="71"/>
      <c r="R224" s="71">
        <f>'ALDH2 rs671'!G111</f>
        <v>0</v>
      </c>
      <c r="S224" s="71">
        <f>'ALDH2 rs769724893'!G111</f>
        <v>0</v>
      </c>
      <c r="T224" s="71">
        <f>'CYP2E1 rs2031920'!G111</f>
        <v>0</v>
      </c>
      <c r="U224" s="71">
        <f>'CYP2E1 rs3813867'!G111</f>
        <v>0</v>
      </c>
      <c r="V224" s="71">
        <f>'CYP2E1 rs72559710'!G111</f>
        <v>1.2241579558652727</v>
      </c>
      <c r="W224" s="71">
        <f>'CYP2E1 rs6413432 '!G111</f>
        <v>1.6740597878495662</v>
      </c>
      <c r="X224" s="71"/>
      <c r="Y224" s="71"/>
      <c r="Z224" s="79"/>
    </row>
    <row r="225" spans="1:26" ht="15" thickBot="1">
      <c r="A225" s="85" t="s">
        <v>177</v>
      </c>
      <c r="B225" s="76"/>
      <c r="C225" s="71"/>
      <c r="D225" s="71"/>
      <c r="E225" s="71">
        <f xml:space="preserve"> CHIDIST(E224,1)</f>
        <v>0.79798446342131224</v>
      </c>
      <c r="F225" s="71">
        <f xml:space="preserve"> CHIDIST(F224,1)</f>
        <v>0.11005864620260079</v>
      </c>
      <c r="G225" s="71"/>
      <c r="H225" s="71">
        <f t="shared" ref="H225:I225" si="287" xml:space="preserve"> CHIDIST(H224,1)</f>
        <v>0.51355148185253663</v>
      </c>
      <c r="I225" s="71">
        <f t="shared" si="287"/>
        <v>0.5609325099404785</v>
      </c>
      <c r="J225" s="71">
        <f t="shared" ref="J225:P225" si="288" xml:space="preserve"> CHIDIST(J224,1)</f>
        <v>0.49755648382397</v>
      </c>
      <c r="K225" s="71">
        <f t="shared" si="288"/>
        <v>0.28928025371754273</v>
      </c>
      <c r="L225" s="71">
        <f t="shared" si="288"/>
        <v>0.63228408761226518</v>
      </c>
      <c r="M225" s="71">
        <f t="shared" si="288"/>
        <v>1</v>
      </c>
      <c r="N225" s="71">
        <f t="shared" si="288"/>
        <v>1</v>
      </c>
      <c r="O225" s="71">
        <f t="shared" si="288"/>
        <v>1</v>
      </c>
      <c r="P225" s="71">
        <f t="shared" si="288"/>
        <v>1</v>
      </c>
      <c r="Q225" s="71"/>
      <c r="R225" s="71">
        <f t="shared" ref="R225:W225" si="289" xml:space="preserve"> CHIDIST(R224,1)</f>
        <v>1</v>
      </c>
      <c r="S225" s="71">
        <f t="shared" si="289"/>
        <v>1</v>
      </c>
      <c r="T225" s="71">
        <f t="shared" si="289"/>
        <v>1</v>
      </c>
      <c r="U225" s="71">
        <f t="shared" si="289"/>
        <v>1</v>
      </c>
      <c r="V225" s="71">
        <f t="shared" si="289"/>
        <v>0.26854619233650318</v>
      </c>
      <c r="W225" s="71">
        <f t="shared" si="289"/>
        <v>0.19571564057496627</v>
      </c>
      <c r="X225" s="71"/>
      <c r="Y225" s="71"/>
      <c r="Z225" s="79"/>
    </row>
    <row r="226" spans="1:26">
      <c r="A226" s="76"/>
      <c r="B226" s="73"/>
      <c r="C226" s="74"/>
      <c r="D226" s="74"/>
      <c r="E226" s="172" t="s">
        <v>191</v>
      </c>
      <c r="F226" s="172"/>
      <c r="G226" s="172"/>
      <c r="H226" s="172"/>
      <c r="I226" s="172"/>
      <c r="J226" s="172"/>
      <c r="K226" s="172"/>
      <c r="L226" s="172"/>
      <c r="M226" s="172"/>
      <c r="N226" s="172"/>
      <c r="O226" s="172"/>
      <c r="P226" s="172"/>
      <c r="Q226" s="172"/>
      <c r="R226" s="172"/>
      <c r="S226" s="172"/>
      <c r="T226" s="172"/>
      <c r="U226" s="172"/>
      <c r="V226" s="172"/>
      <c r="W226" s="172"/>
      <c r="X226" s="172"/>
      <c r="Y226" s="172"/>
      <c r="Z226" s="173"/>
    </row>
    <row r="227" spans="1:26">
      <c r="A227" s="84" t="s">
        <v>135</v>
      </c>
      <c r="B227" s="76"/>
      <c r="C227" s="71"/>
      <c r="D227" s="71"/>
      <c r="E227" s="71">
        <f>'ADH1B rs1229984'!G119</f>
        <v>0.20800264550264555</v>
      </c>
      <c r="F227" s="71">
        <f>'ADH1B rs2066702'!G119</f>
        <v>0.28789293495175844</v>
      </c>
      <c r="G227" s="71"/>
      <c r="H227" s="71">
        <f>'ADH1C rs1693482'!G119</f>
        <v>0.67464387464387476</v>
      </c>
      <c r="I227" s="71">
        <f>'ADH4 rs1126673'!G119</f>
        <v>0.27564921243082147</v>
      </c>
      <c r="J227" s="71">
        <f>'ADH4 rs1042364'!G119</f>
        <v>0.97180843847510501</v>
      </c>
      <c r="K227" s="71">
        <f>'ADH4 rs1800759 '!G125</f>
        <v>0.18375023620559333</v>
      </c>
      <c r="L227" s="71">
        <f>'ADH4 rs1126671'!G125</f>
        <v>0.91995294358344881</v>
      </c>
      <c r="M227" s="71">
        <f>'ADH4 rs29001219'!G125</f>
        <v>0</v>
      </c>
      <c r="N227" s="71">
        <f>'ADH4 rs29001219'!H125</f>
        <v>0</v>
      </c>
      <c r="O227" s="71">
        <f>'ALDH1A1 rs1049981   '!G125</f>
        <v>0</v>
      </c>
      <c r="P227" s="71">
        <f>'ALDH1A1 rs11554423'!G125</f>
        <v>0</v>
      </c>
      <c r="Q227" s="71"/>
      <c r="R227" s="71">
        <f>'ALDH2 rs671'!G125</f>
        <v>0</v>
      </c>
      <c r="S227" s="71">
        <f>'ALDH2 rs769724893'!G125</f>
        <v>0</v>
      </c>
      <c r="T227" s="71">
        <f>'CYP2E1 rs2031920'!G125</f>
        <v>0</v>
      </c>
      <c r="U227" s="71">
        <f>'CYP2E1 rs3813867'!G125</f>
        <v>0</v>
      </c>
      <c r="V227" s="71">
        <f>'CYP2E1 rs72559710'!G125</f>
        <v>0.32583170254403127</v>
      </c>
      <c r="W227" s="71">
        <f>'CYP2E1 rs6413432 '!G125</f>
        <v>0</v>
      </c>
      <c r="X227" s="71"/>
      <c r="Y227" s="71"/>
      <c r="Z227" s="79"/>
    </row>
    <row r="228" spans="1:26" ht="15" thickBot="1">
      <c r="A228" s="85" t="s">
        <v>177</v>
      </c>
      <c r="B228" s="76"/>
      <c r="C228" s="71"/>
      <c r="D228" s="71"/>
      <c r="E228" s="71">
        <f xml:space="preserve"> CHIDIST(E227,1)</f>
        <v>0.64833743443555925</v>
      </c>
      <c r="F228" s="71">
        <f xml:space="preserve"> CHIDIST(F227,1)</f>
        <v>0.59157396173335552</v>
      </c>
      <c r="G228" s="71"/>
      <c r="H228" s="71">
        <f t="shared" ref="H228:I228" si="290" xml:space="preserve"> CHIDIST(H227,1)</f>
        <v>0.41143721095449859</v>
      </c>
      <c r="I228" s="71">
        <f t="shared" si="290"/>
        <v>0.59956716122313303</v>
      </c>
      <c r="J228" s="71">
        <f t="shared" ref="J228:P228" si="291" xml:space="preserve"> CHIDIST(J227,1)</f>
        <v>0.32422957335544028</v>
      </c>
      <c r="K228" s="71">
        <f t="shared" si="291"/>
        <v>0.66816996057352351</v>
      </c>
      <c r="L228" s="71">
        <f t="shared" si="291"/>
        <v>0.33748732804734077</v>
      </c>
      <c r="M228" s="71">
        <f t="shared" si="291"/>
        <v>1</v>
      </c>
      <c r="N228" s="71">
        <f t="shared" si="291"/>
        <v>1</v>
      </c>
      <c r="O228" s="71">
        <f t="shared" si="291"/>
        <v>1</v>
      </c>
      <c r="P228" s="71">
        <f t="shared" si="291"/>
        <v>1</v>
      </c>
      <c r="Q228" s="71"/>
      <c r="R228" s="71">
        <f t="shared" ref="R228:W228" si="292" xml:space="preserve"> CHIDIST(R227,1)</f>
        <v>1</v>
      </c>
      <c r="S228" s="71">
        <f t="shared" si="292"/>
        <v>1</v>
      </c>
      <c r="T228" s="71">
        <f t="shared" si="292"/>
        <v>1</v>
      </c>
      <c r="U228" s="71">
        <f t="shared" si="292"/>
        <v>1</v>
      </c>
      <c r="V228" s="71">
        <f t="shared" si="292"/>
        <v>0.56812390287023207</v>
      </c>
      <c r="W228" s="71">
        <f t="shared" si="292"/>
        <v>1</v>
      </c>
      <c r="X228" s="71"/>
      <c r="Y228" s="71"/>
      <c r="Z228" s="79"/>
    </row>
    <row r="229" spans="1:26">
      <c r="A229" s="76"/>
      <c r="B229" s="73"/>
      <c r="C229" s="74"/>
      <c r="D229" s="74"/>
      <c r="E229" s="175" t="s">
        <v>192</v>
      </c>
      <c r="F229" s="175"/>
      <c r="G229" s="175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6"/>
    </row>
    <row r="230" spans="1:26">
      <c r="A230" s="84" t="s">
        <v>135</v>
      </c>
      <c r="B230" s="76"/>
      <c r="C230" s="71"/>
      <c r="D230" s="71"/>
      <c r="E230" s="71">
        <f>'ADH1B rs1229984'!G133</f>
        <v>0.378781213340037</v>
      </c>
      <c r="F230" s="71">
        <f>'ADH1B rs2066702'!G133</f>
        <v>3.9289970338871831</v>
      </c>
      <c r="G230" s="71"/>
      <c r="H230" s="71">
        <f>'ADH1C rs1693482'!G133</f>
        <v>0.15873736882140255</v>
      </c>
      <c r="I230" s="71">
        <f>'ADH4 rs1126673'!G133</f>
        <v>1.8757052370497702E-2</v>
      </c>
      <c r="J230" s="71">
        <f>'ADH4 rs1042364'!G133</f>
        <v>0.378781213340037</v>
      </c>
      <c r="K230" s="71">
        <f>'ADH4 rs1800759 '!G139</f>
        <v>7.978072949609942E-2</v>
      </c>
      <c r="L230" s="71">
        <f>'ADH4 rs1126671'!G139</f>
        <v>0.52287581699346397</v>
      </c>
      <c r="M230" s="71">
        <f>'ADH4 rs29001219'!G139</f>
        <v>0</v>
      </c>
      <c r="N230" s="71">
        <f>'ADH4 rs29001219'!H139</f>
        <v>0</v>
      </c>
      <c r="O230" s="71">
        <f>'ALDH1A1 rs1049981   '!G139</f>
        <v>0</v>
      </c>
      <c r="P230" s="71">
        <f>'ALDH1A1 rs11554423'!G139</f>
        <v>0</v>
      </c>
      <c r="Q230" s="71"/>
      <c r="R230" s="71">
        <f>'ALDH2 rs671'!G139</f>
        <v>0</v>
      </c>
      <c r="S230" s="71">
        <f>'ALDH2 rs769724893'!G139</f>
        <v>0</v>
      </c>
      <c r="T230" s="71">
        <f>'CYP2E1 rs2031920'!G139</f>
        <v>0</v>
      </c>
      <c r="U230" s="71">
        <f>'CYP2E1 rs3813867'!G139</f>
        <v>0</v>
      </c>
      <c r="V230" s="71">
        <f>'CYP2E1 rs72559710'!G139</f>
        <v>0</v>
      </c>
      <c r="W230" s="71">
        <f>'CYP2E1 rs6413432 '!G139</f>
        <v>0.54201680672268926</v>
      </c>
      <c r="X230" s="71"/>
      <c r="Y230" s="71"/>
      <c r="Z230" s="79"/>
    </row>
    <row r="231" spans="1:26" ht="15" thickBot="1">
      <c r="A231" s="85" t="s">
        <v>177</v>
      </c>
      <c r="B231" s="76"/>
      <c r="C231" s="71"/>
      <c r="D231" s="71"/>
      <c r="E231" s="71">
        <f xml:space="preserve"> CHIDIST(E230,1)</f>
        <v>0.53825623311369886</v>
      </c>
      <c r="F231" s="71">
        <f xml:space="preserve"> CHIDIST(F230,1)</f>
        <v>4.7460241814062866E-2</v>
      </c>
      <c r="G231" s="71"/>
      <c r="H231" s="71">
        <f t="shared" ref="H231:I231" si="293" xml:space="preserve"> CHIDIST(H230,1)</f>
        <v>0.69032166066607004</v>
      </c>
      <c r="I231" s="71">
        <f t="shared" si="293"/>
        <v>0.8910652670761976</v>
      </c>
      <c r="J231" s="71">
        <f t="shared" ref="J231:P231" si="294" xml:space="preserve"> CHIDIST(J230,1)</f>
        <v>0.53825623311369886</v>
      </c>
      <c r="K231" s="71">
        <f t="shared" si="294"/>
        <v>0.77759477946202005</v>
      </c>
      <c r="L231" s="71">
        <f t="shared" si="294"/>
        <v>0.46961751179561556</v>
      </c>
      <c r="M231" s="71">
        <f t="shared" si="294"/>
        <v>1</v>
      </c>
      <c r="N231" s="71">
        <f t="shared" si="294"/>
        <v>1</v>
      </c>
      <c r="O231" s="71">
        <f t="shared" si="294"/>
        <v>1</v>
      </c>
      <c r="P231" s="71">
        <f t="shared" si="294"/>
        <v>1</v>
      </c>
      <c r="Q231" s="71"/>
      <c r="R231" s="71">
        <f t="shared" ref="R231:W231" si="295" xml:space="preserve"> CHIDIST(R230,1)</f>
        <v>1</v>
      </c>
      <c r="S231" s="71">
        <f t="shared" si="295"/>
        <v>1</v>
      </c>
      <c r="T231" s="71">
        <f t="shared" si="295"/>
        <v>1</v>
      </c>
      <c r="U231" s="71">
        <f t="shared" si="295"/>
        <v>1</v>
      </c>
      <c r="V231" s="71">
        <f t="shared" si="295"/>
        <v>1</v>
      </c>
      <c r="W231" s="71">
        <f t="shared" si="295"/>
        <v>0.461598096176419</v>
      </c>
      <c r="X231" s="71"/>
      <c r="Y231" s="71"/>
      <c r="Z231" s="79"/>
    </row>
    <row r="232" spans="1:26">
      <c r="A232" s="76"/>
      <c r="B232" s="73"/>
      <c r="C232" s="74"/>
      <c r="D232" s="74"/>
      <c r="E232" s="181" t="s">
        <v>194</v>
      </c>
      <c r="F232" s="181"/>
      <c r="G232" s="181"/>
      <c r="H232" s="181"/>
      <c r="I232" s="181"/>
      <c r="J232" s="181"/>
      <c r="K232" s="181"/>
      <c r="L232" s="181"/>
      <c r="M232" s="181"/>
      <c r="N232" s="181"/>
      <c r="O232" s="181"/>
      <c r="P232" s="181"/>
      <c r="Q232" s="181"/>
      <c r="R232" s="181"/>
      <c r="S232" s="181"/>
      <c r="T232" s="181"/>
      <c r="U232" s="181"/>
      <c r="V232" s="181"/>
      <c r="W232" s="181"/>
      <c r="X232" s="181"/>
      <c r="Y232" s="181"/>
      <c r="Z232" s="182"/>
    </row>
    <row r="233" spans="1:26">
      <c r="A233" s="84" t="s">
        <v>135</v>
      </c>
      <c r="B233" s="76"/>
      <c r="C233" s="71"/>
      <c r="D233" s="71"/>
      <c r="E233" s="71">
        <f>'ADH1B rs1229984'!G147</f>
        <v>2.4899396378269831E-3</v>
      </c>
      <c r="F233" s="71">
        <f>'ADH1B rs2066702'!G147</f>
        <v>0.37495561604923655</v>
      </c>
      <c r="G233" s="71"/>
      <c r="H233" s="71">
        <f>'ADH1C rs1693482'!G147</f>
        <v>0.28786915038618827</v>
      </c>
      <c r="I233" s="71">
        <f>'ADH4 rs1126673'!G147</f>
        <v>0.18740364749929223</v>
      </c>
      <c r="J233" s="71">
        <f>'ADH4 rs1042364'!G147</f>
        <v>0.34343995004509803</v>
      </c>
      <c r="K233" s="71">
        <f>'ADH4 rs1800759 '!G153</f>
        <v>0.45031728834545781</v>
      </c>
      <c r="L233" s="71">
        <f>'ADH4 rs1126671'!G153</f>
        <v>0.19486055291681889</v>
      </c>
      <c r="M233" s="71">
        <f>'ADH4 rs29001219'!G153</f>
        <v>0</v>
      </c>
      <c r="N233" s="71">
        <f>'ADH4 rs29001219'!H153</f>
        <v>0</v>
      </c>
      <c r="O233" s="71">
        <f>'ALDH1A1 rs1049981   '!G153</f>
        <v>0</v>
      </c>
      <c r="P233" s="71">
        <f>'ALDH1A1 rs11554423'!G153</f>
        <v>0</v>
      </c>
      <c r="Q233" s="71"/>
      <c r="R233" s="71">
        <f>'ALDH2 rs671'!G153</f>
        <v>0</v>
      </c>
      <c r="S233" s="71">
        <f>'ALDH2 rs769724893'!G153</f>
        <v>0</v>
      </c>
      <c r="T233" s="71">
        <f>'CYP2E1 rs2031920'!G153</f>
        <v>0</v>
      </c>
      <c r="U233" s="71">
        <f>'CYP2E1 rs3813867'!G153</f>
        <v>0</v>
      </c>
      <c r="V233" s="71">
        <f>'CYP2E1 rs72559710'!G153</f>
        <v>0.46978555003490341</v>
      </c>
      <c r="W233" s="71">
        <f>'CYP2E1 rs6413432 '!G153</f>
        <v>0.79678068410462777</v>
      </c>
      <c r="X233" s="71"/>
      <c r="Y233" s="71"/>
      <c r="Z233" s="79"/>
    </row>
    <row r="234" spans="1:26" ht="15" thickBot="1">
      <c r="A234" s="85" t="s">
        <v>177</v>
      </c>
      <c r="B234" s="80"/>
      <c r="C234" s="81"/>
      <c r="D234" s="81"/>
      <c r="E234" s="71">
        <f xml:space="preserve"> CHIDIST(E233,1)</f>
        <v>0.96020263914320381</v>
      </c>
      <c r="F234" s="71">
        <f xml:space="preserve"> CHIDIST(F233,1)</f>
        <v>0.54031534680476379</v>
      </c>
      <c r="G234" s="71"/>
      <c r="H234" s="71">
        <f t="shared" ref="H234:I234" si="296" xml:space="preserve"> CHIDIST(H233,1)</f>
        <v>0.59158927564657304</v>
      </c>
      <c r="I234" s="71">
        <f t="shared" si="296"/>
        <v>0.66508638159467903</v>
      </c>
      <c r="J234" s="71">
        <f t="shared" ref="J234:P234" si="297" xml:space="preserve"> CHIDIST(J233,1)</f>
        <v>0.55785031570849197</v>
      </c>
      <c r="K234" s="71">
        <f t="shared" si="297"/>
        <v>0.50218431769608352</v>
      </c>
      <c r="L234" s="71">
        <f t="shared" si="297"/>
        <v>0.65890163911735278</v>
      </c>
      <c r="M234" s="71">
        <f t="shared" si="297"/>
        <v>1</v>
      </c>
      <c r="N234" s="71">
        <f t="shared" si="297"/>
        <v>1</v>
      </c>
      <c r="O234" s="71">
        <f t="shared" si="297"/>
        <v>1</v>
      </c>
      <c r="P234" s="71">
        <f t="shared" si="297"/>
        <v>1</v>
      </c>
      <c r="Q234" s="81"/>
      <c r="R234" s="71">
        <f t="shared" ref="R234:W234" si="298" xml:space="preserve"> CHIDIST(R233,1)</f>
        <v>1</v>
      </c>
      <c r="S234" s="71">
        <f t="shared" si="298"/>
        <v>1</v>
      </c>
      <c r="T234" s="71">
        <f t="shared" si="298"/>
        <v>1</v>
      </c>
      <c r="U234" s="71">
        <f t="shared" si="298"/>
        <v>1</v>
      </c>
      <c r="V234" s="71">
        <f t="shared" si="298"/>
        <v>0.49308584209377126</v>
      </c>
      <c r="W234" s="71">
        <f t="shared" si="298"/>
        <v>0.37205763839482975</v>
      </c>
      <c r="X234" s="81"/>
      <c r="Y234" s="81"/>
      <c r="Z234" s="82"/>
    </row>
    <row r="235" spans="1:26">
      <c r="A235" s="76"/>
      <c r="B235" s="73"/>
      <c r="C235" s="74"/>
      <c r="D235" s="74"/>
      <c r="E235" s="179" t="s">
        <v>196</v>
      </c>
      <c r="F235" s="179"/>
      <c r="G235" s="179"/>
      <c r="H235" s="179"/>
      <c r="I235" s="179"/>
      <c r="J235" s="179"/>
      <c r="K235" s="179"/>
      <c r="L235" s="179"/>
      <c r="M235" s="179"/>
      <c r="N235" s="179"/>
      <c r="O235" s="179"/>
      <c r="P235" s="179"/>
      <c r="Q235" s="179"/>
      <c r="R235" s="179"/>
      <c r="S235" s="179"/>
      <c r="T235" s="179"/>
      <c r="U235" s="179"/>
      <c r="V235" s="179"/>
      <c r="W235" s="179"/>
      <c r="X235" s="179"/>
      <c r="Y235" s="179"/>
      <c r="Z235" s="180"/>
    </row>
    <row r="236" spans="1:26">
      <c r="A236" s="84" t="s">
        <v>135</v>
      </c>
      <c r="B236" s="76"/>
      <c r="C236" s="71"/>
      <c r="D236" s="71"/>
      <c r="E236" s="71">
        <f>'ADH1B rs1229984'!G161</f>
        <v>6.9250643177953125E-2</v>
      </c>
      <c r="F236" s="71">
        <f>'ADH1B rs2066702'!G161</f>
        <v>1.5013211915640612</v>
      </c>
      <c r="G236" s="71"/>
      <c r="H236" s="71">
        <f>'ADH1C rs1693482'!G161</f>
        <v>5.0961306945184172E-2</v>
      </c>
      <c r="I236" s="71">
        <f>'ADH4 rs1126673'!G161</f>
        <v>6.1531311253460452E-2</v>
      </c>
      <c r="J236" s="71">
        <f>'ADH4 rs1042364'!G161</f>
        <v>4.4679499786855238E-2</v>
      </c>
      <c r="K236" s="71">
        <f>'ADH4 rs1800759 '!G167</f>
        <v>0.33458670575489113</v>
      </c>
      <c r="L236" s="71">
        <f>'ADH4 rs1126671'!G167</f>
        <v>1.244661378889567E-2</v>
      </c>
      <c r="M236" s="71">
        <f>'ADH4 rs29001219'!G167</f>
        <v>0</v>
      </c>
      <c r="N236" s="71">
        <f>'ADH4 rs29001219'!H167</f>
        <v>0</v>
      </c>
      <c r="O236" s="71">
        <f xml:space="preserve"> 'ALDH1A1 rs1049981   '!G167</f>
        <v>0</v>
      </c>
      <c r="P236" s="71">
        <f xml:space="preserve"> 'ALDH1A1 rs11554423'!G167</f>
        <v>0</v>
      </c>
      <c r="Q236" s="71"/>
      <c r="R236" s="71">
        <f xml:space="preserve"> 'ALDH2 rs671'!G167</f>
        <v>0</v>
      </c>
      <c r="S236" s="71">
        <f xml:space="preserve"> 'ALDH2 rs769724893'!G167</f>
        <v>0</v>
      </c>
      <c r="T236" s="71">
        <f>'CYP2E1 rs2031920'!G167</f>
        <v>0</v>
      </c>
      <c r="U236" s="71">
        <f>'CYP2E1 rs3813867'!G167</f>
        <v>0</v>
      </c>
      <c r="V236" s="71">
        <f>'CYP2E1 rs72559710'!G167</f>
        <v>0.48116449895545527</v>
      </c>
      <c r="W236" s="71">
        <f>'CYP2E1 rs6413432 '!G167</f>
        <v>0.57812034973978665</v>
      </c>
      <c r="X236" s="71"/>
      <c r="Y236" s="71"/>
      <c r="Z236" s="79"/>
    </row>
    <row r="237" spans="1:26" ht="15" thickBot="1">
      <c r="A237" s="84" t="s">
        <v>177</v>
      </c>
      <c r="B237" s="76"/>
      <c r="C237" s="71"/>
      <c r="D237" s="71"/>
      <c r="E237" s="71">
        <f xml:space="preserve"> CHIDIST(E236,1)</f>
        <v>0.79243098290957648</v>
      </c>
      <c r="F237" s="71">
        <f xml:space="preserve"> CHIDIST(F236,1)</f>
        <v>0.22046818688669542</v>
      </c>
      <c r="G237" s="71"/>
      <c r="H237" s="71">
        <f t="shared" ref="H237:I237" si="299" xml:space="preserve"> CHIDIST(H236,1)</f>
        <v>0.8213988917261078</v>
      </c>
      <c r="I237" s="71">
        <f t="shared" si="299"/>
        <v>0.8040918083890376</v>
      </c>
      <c r="J237" s="71">
        <f t="shared" ref="J237:P237" si="300" xml:space="preserve"> CHIDIST(J236,1)</f>
        <v>0.83259446165638018</v>
      </c>
      <c r="K237" s="71">
        <f t="shared" si="300"/>
        <v>0.56297067011269941</v>
      </c>
      <c r="L237" s="71">
        <f t="shared" si="300"/>
        <v>0.91116880597374128</v>
      </c>
      <c r="M237" s="71">
        <f t="shared" si="300"/>
        <v>1</v>
      </c>
      <c r="N237" s="71">
        <f t="shared" si="300"/>
        <v>1</v>
      </c>
      <c r="O237" s="71">
        <f t="shared" si="300"/>
        <v>1</v>
      </c>
      <c r="P237" s="71">
        <f t="shared" si="300"/>
        <v>1</v>
      </c>
      <c r="Q237" s="71"/>
      <c r="R237" s="71">
        <f t="shared" ref="R237:W237" si="301" xml:space="preserve"> CHIDIST(R236,1)</f>
        <v>1</v>
      </c>
      <c r="S237" s="71">
        <f t="shared" si="301"/>
        <v>1</v>
      </c>
      <c r="T237" s="71">
        <f t="shared" si="301"/>
        <v>1</v>
      </c>
      <c r="U237" s="71">
        <f t="shared" si="301"/>
        <v>1</v>
      </c>
      <c r="V237" s="71">
        <f t="shared" si="301"/>
        <v>0.48789531942229125</v>
      </c>
      <c r="W237" s="71">
        <f t="shared" si="301"/>
        <v>0.44705002836821689</v>
      </c>
      <c r="X237" s="71"/>
      <c r="Y237" s="71"/>
      <c r="Z237" s="79"/>
    </row>
    <row r="238" spans="1:26">
      <c r="A238" s="73"/>
      <c r="B238" s="73"/>
      <c r="C238" s="74"/>
      <c r="D238" s="74"/>
      <c r="E238" s="191" t="s">
        <v>198</v>
      </c>
      <c r="F238" s="183"/>
      <c r="G238" s="183"/>
      <c r="H238" s="183"/>
      <c r="I238" s="183"/>
      <c r="J238" s="183"/>
      <c r="K238" s="183"/>
      <c r="L238" s="183"/>
      <c r="M238" s="183"/>
      <c r="N238" s="183"/>
      <c r="O238" s="183"/>
      <c r="P238" s="183"/>
      <c r="Q238" s="183"/>
      <c r="R238" s="183"/>
      <c r="S238" s="183"/>
      <c r="T238" s="183"/>
      <c r="U238" s="183"/>
      <c r="V238" s="183"/>
      <c r="W238" s="183"/>
      <c r="X238" s="183"/>
      <c r="Y238" s="183"/>
      <c r="Z238" s="184"/>
    </row>
    <row r="239" spans="1:26">
      <c r="A239" s="84" t="s">
        <v>135</v>
      </c>
      <c r="B239" s="76"/>
      <c r="C239" s="71"/>
      <c r="D239" s="71"/>
      <c r="E239" s="76">
        <f>'ADH1B rs1229984'!G178</f>
        <v>0.25921127985569403</v>
      </c>
      <c r="F239" s="71">
        <f>'ADH1B rs2066702'!G178</f>
        <v>1.1498835215528314</v>
      </c>
      <c r="G239" s="71"/>
      <c r="H239" s="71">
        <f>'ADH1C rs1693482'!G178</f>
        <v>0.30603373326377997</v>
      </c>
      <c r="I239" s="71">
        <f>'ADH4 rs1126673'!G178</f>
        <v>8.5401008385725244E-2</v>
      </c>
      <c r="J239" s="71">
        <f>'ADH4 rs1042364'!G179</f>
        <v>0.54888313380442633</v>
      </c>
      <c r="K239" s="71">
        <f>'ADH4 rs1800759 '!G185</f>
        <v>2.0077189623678394E-3</v>
      </c>
      <c r="L239" s="71">
        <f>'ADH4 rs1126671'!G185</f>
        <v>0.63111332512303886</v>
      </c>
      <c r="M239" s="71">
        <f>'ADH4 rs29001219'!G185</f>
        <v>0</v>
      </c>
      <c r="N239" s="71">
        <f>'ADH4 rs29001219'!H185</f>
        <v>0</v>
      </c>
      <c r="O239" s="71">
        <f>'ALDH1A1 rs1049981   '!G185</f>
        <v>0</v>
      </c>
      <c r="P239" s="71">
        <f>'ALDH1A1 rs11554423'!G185</f>
        <v>0</v>
      </c>
      <c r="Q239" s="71"/>
      <c r="R239" s="71">
        <f>'ALDH2 rs671'!G185</f>
        <v>0</v>
      </c>
      <c r="S239" s="71">
        <f>'ALDH2 rs769724893'!G185</f>
        <v>0</v>
      </c>
      <c r="T239" s="71">
        <f>'CYP2E1 rs2031920'!G185</f>
        <v>0</v>
      </c>
      <c r="U239" s="71">
        <f>'CYP2E1 rs3813867'!G185</f>
        <v>0</v>
      </c>
      <c r="V239" s="71">
        <f>'CYP2E1 rs72559710'!G185</f>
        <v>0.12755779962795646</v>
      </c>
      <c r="W239" s="71">
        <f>'CYP2E1 rs6413432 '!G185</f>
        <v>0.25673025494740603</v>
      </c>
      <c r="X239" s="71"/>
      <c r="Y239" s="71"/>
      <c r="Z239" s="79"/>
    </row>
    <row r="240" spans="1:26" ht="15" thickBot="1">
      <c r="A240" s="85" t="s">
        <v>177</v>
      </c>
      <c r="B240" s="80"/>
      <c r="C240" s="81"/>
      <c r="D240" s="81"/>
      <c r="E240" s="80">
        <f xml:space="preserve"> CHIDIST(E239,1)</f>
        <v>0.6106625345125346</v>
      </c>
      <c r="F240" s="80">
        <f xml:space="preserve"> CHIDIST(F239,1)</f>
        <v>0.28357353396046475</v>
      </c>
      <c r="G240" s="80"/>
      <c r="H240" s="80">
        <f t="shared" ref="H240:I240" si="302" xml:space="preserve"> CHIDIST(H239,1)</f>
        <v>0.5801243052297842</v>
      </c>
      <c r="I240" s="80">
        <f t="shared" si="302"/>
        <v>0.7701073280990276</v>
      </c>
      <c r="J240" s="81">
        <f t="shared" ref="J240:P240" si="303" xml:space="preserve"> CHIDIST(J239,1)</f>
        <v>0.45877440444552392</v>
      </c>
      <c r="K240" s="81">
        <f t="shared" si="303"/>
        <v>0.96426068553664723</v>
      </c>
      <c r="L240" s="81">
        <f t="shared" si="303"/>
        <v>0.42694723283470654</v>
      </c>
      <c r="M240" s="81">
        <f t="shared" si="303"/>
        <v>1</v>
      </c>
      <c r="N240" s="81">
        <f t="shared" si="303"/>
        <v>1</v>
      </c>
      <c r="O240" s="81">
        <f t="shared" si="303"/>
        <v>1</v>
      </c>
      <c r="P240" s="81">
        <f t="shared" si="303"/>
        <v>1</v>
      </c>
      <c r="Q240" s="81"/>
      <c r="R240" s="81">
        <f t="shared" ref="R240:W240" si="304" xml:space="preserve"> CHIDIST(R239,1)</f>
        <v>1</v>
      </c>
      <c r="S240" s="81">
        <f t="shared" si="304"/>
        <v>1</v>
      </c>
      <c r="T240" s="81">
        <f t="shared" si="304"/>
        <v>1</v>
      </c>
      <c r="U240" s="81">
        <f t="shared" si="304"/>
        <v>1</v>
      </c>
      <c r="V240" s="81">
        <f t="shared" si="304"/>
        <v>0.72097775723097268</v>
      </c>
      <c r="W240" s="81">
        <f t="shared" si="304"/>
        <v>0.61237546524421449</v>
      </c>
      <c r="X240" s="81"/>
      <c r="Y240" s="81"/>
      <c r="Z240" s="82"/>
    </row>
  </sheetData>
  <autoFilter ref="A1:D2" xr:uid="{00000000-0009-0000-0000-000001000000}"/>
  <mergeCells count="9">
    <mergeCell ref="O99:P99"/>
    <mergeCell ref="R1:S1"/>
    <mergeCell ref="T1:Y1"/>
    <mergeCell ref="A1:A2"/>
    <mergeCell ref="D1:D2"/>
    <mergeCell ref="E1:F1"/>
    <mergeCell ref="G1:H1"/>
    <mergeCell ref="I1:M1"/>
    <mergeCell ref="N1:Q1"/>
  </mergeCells>
  <pageMargins left="0.7" right="0.7" top="0.75" bottom="0.75" header="0.3" footer="0.3"/>
  <pageSetup paperSize="9"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91"/>
  <sheetViews>
    <sheetView topLeftCell="A163" workbookViewId="0">
      <selection activeCell="I12" sqref="I12"/>
    </sheetView>
  </sheetViews>
  <sheetFormatPr baseColWidth="10" defaultRowHeight="14.5"/>
  <cols>
    <col min="3" max="3" width="11.81640625" bestFit="1" customWidth="1"/>
  </cols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Mod!W82</f>
        <v>32</v>
      </c>
      <c r="C3" s="71">
        <f>Mod!W76</f>
        <v>28</v>
      </c>
      <c r="D3" s="164">
        <f>SUM(B3:C3)</f>
        <v>60</v>
      </c>
      <c r="E3" s="17"/>
      <c r="F3" s="17"/>
      <c r="G3" s="17" t="s">
        <v>182</v>
      </c>
      <c r="H3" s="17">
        <f xml:space="preserve"> SUM(H6:I8)</f>
        <v>1.7019607843137257</v>
      </c>
      <c r="I3" s="17"/>
      <c r="J3" s="17" t="s">
        <v>183</v>
      </c>
      <c r="K3" s="166">
        <f xml:space="preserve"> CHIDIST(H3,2)</f>
        <v>0.42699610304355201</v>
      </c>
    </row>
    <row r="4" spans="1:11">
      <c r="A4" s="165" t="s">
        <v>188</v>
      </c>
      <c r="B4" s="71">
        <f>Mod!W83</f>
        <v>2</v>
      </c>
      <c r="C4" s="71">
        <f>Mod!W77</f>
        <v>0</v>
      </c>
      <c r="D4" s="164">
        <f t="shared" ref="D4:D5" si="0">SUM(B4:C4)</f>
        <v>2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Mod!W84</f>
        <v>0</v>
      </c>
      <c r="C5" s="71">
        <f>Mod!W78</f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2.4794433902593446E-2</v>
      </c>
      <c r="I6" s="167">
        <f t="shared" ref="H6:I7" si="1" xml:space="preserve"> ((C3-C10)^2/C10)</f>
        <v>3.0107526881720376E-2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0.74383301707779903</v>
      </c>
      <c r="I7" s="167">
        <f t="shared" si="1"/>
        <v>0.90322580645161288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32.903225806451616</v>
      </c>
      <c r="C10" s="164">
        <f xml:space="preserve"> (C6*D3)/D6</f>
        <v>27.096774193548388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1.096774193548387</v>
      </c>
      <c r="C11" s="164">
        <f xml:space="preserve"> (C6*D4)/D6</f>
        <v>0.90322580645161288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Mod!W88</f>
        <v>9</v>
      </c>
      <c r="C19" s="71">
        <f>Mod!W76</f>
        <v>28</v>
      </c>
      <c r="D19" s="164">
        <f>SUM(B19:C19)</f>
        <v>37</v>
      </c>
      <c r="E19" s="17"/>
      <c r="F19" s="17"/>
      <c r="G19" s="17" t="s">
        <v>182</v>
      </c>
      <c r="H19" s="17">
        <f xml:space="preserve"> SUM(H22:I24)</f>
        <v>0</v>
      </c>
      <c r="I19" s="17"/>
      <c r="J19" s="17" t="s">
        <v>183</v>
      </c>
      <c r="K19" s="166">
        <f xml:space="preserve"> CHIDIST(H19,2)</f>
        <v>1</v>
      </c>
    </row>
    <row r="20" spans="1:11">
      <c r="A20" s="165" t="s">
        <v>188</v>
      </c>
      <c r="B20" s="78">
        <f>Mod!W89</f>
        <v>0</v>
      </c>
      <c r="C20" s="71">
        <f>Mod!W77</f>
        <v>0</v>
      </c>
      <c r="D20" s="164">
        <f t="shared" ref="D20:D21" si="2">SUM(B20:C20)</f>
        <v>0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Mod!W90</f>
        <v>0</v>
      </c>
      <c r="C21" s="71">
        <f>Mod!W78</f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</v>
      </c>
      <c r="I22" s="167">
        <f t="shared" ref="I22" si="3" xml:space="preserve"> ((C19-C26)^2/C26)</f>
        <v>0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v>0</v>
      </c>
      <c r="I23" s="167">
        <v>0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9</v>
      </c>
      <c r="C26" s="164">
        <f xml:space="preserve"> (C22*D19)/D22</f>
        <v>28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</v>
      </c>
      <c r="C27" s="164">
        <f xml:space="preserve"> (C22*D20)/D22</f>
        <v>0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Mod!W88</f>
        <v>9</v>
      </c>
      <c r="C35" s="71">
        <f>Mod!W82</f>
        <v>32</v>
      </c>
      <c r="D35" s="164">
        <f>SUM(B35:C35)</f>
        <v>41</v>
      </c>
      <c r="E35" s="17"/>
      <c r="F35" s="17"/>
      <c r="G35" s="17" t="s">
        <v>182</v>
      </c>
      <c r="H35" s="17">
        <f xml:space="preserve"> SUM(H38:I40)</f>
        <v>0.55523672883787667</v>
      </c>
      <c r="I35" s="17"/>
      <c r="J35" s="17" t="s">
        <v>183</v>
      </c>
      <c r="K35" s="166">
        <f xml:space="preserve"> CHIDIST(H35,2)</f>
        <v>0.75758588808238569</v>
      </c>
    </row>
    <row r="36" spans="1:11">
      <c r="A36" s="165" t="s">
        <v>188</v>
      </c>
      <c r="B36" s="78">
        <f>Mod!W89</f>
        <v>0</v>
      </c>
      <c r="C36" s="71">
        <f>Mod!W83</f>
        <v>2</v>
      </c>
      <c r="D36" s="164">
        <f t="shared" ref="D36:D37" si="4">SUM(B36:C36)</f>
        <v>2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Mod!W90</f>
        <v>0</v>
      </c>
      <c r="C37" s="71">
        <f>Mod!W84</f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2.0419739081111814E-2</v>
      </c>
      <c r="I38" s="167">
        <f t="shared" ref="I38:I39" si="5" xml:space="preserve"> ((C35-C42)^2/C42)</f>
        <v>5.405225050882448E-3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" si="6" xml:space="preserve"> ((B36-B43)^2/B43)</f>
        <v>0.41860465116279072</v>
      </c>
      <c r="I39" s="167">
        <f t="shared" si="5"/>
        <v>0.1108071135430917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8.5813953488372086</v>
      </c>
      <c r="C42" s="164">
        <f xml:space="preserve"> (C38*D35)/D38</f>
        <v>32.418604651162788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0.41860465116279072</v>
      </c>
      <c r="C43" s="164">
        <f xml:space="preserve"> (C38*D36)/D38</f>
        <v>1.5813953488372092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Mod!W76</f>
        <v>28</v>
      </c>
      <c r="C52" s="77">
        <f>Mod!W94</f>
        <v>69</v>
      </c>
      <c r="D52" s="164">
        <f>SUM(B52:C52)</f>
        <v>97</v>
      </c>
      <c r="E52" s="17"/>
      <c r="F52" s="17"/>
      <c r="G52" s="17" t="s">
        <v>182</v>
      </c>
      <c r="H52" s="17">
        <f xml:space="preserve"> SUM(H55:I57)</f>
        <v>0.80499491796137657</v>
      </c>
      <c r="I52" s="17"/>
      <c r="J52" s="17" t="s">
        <v>183</v>
      </c>
      <c r="K52" s="166">
        <f xml:space="preserve"> CHIDIST(H52,2)</f>
        <v>0.66864803797157801</v>
      </c>
    </row>
    <row r="53" spans="1:11">
      <c r="A53" s="165" t="s">
        <v>188</v>
      </c>
      <c r="B53" s="77">
        <f>Mod!W77</f>
        <v>0</v>
      </c>
      <c r="C53" s="77">
        <f>Mod!W95</f>
        <v>2</v>
      </c>
      <c r="D53" s="164">
        <f t="shared" ref="D53:D54" si="7">SUM(B53:C53)</f>
        <v>2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Mod!W78</f>
        <v>0</v>
      </c>
      <c r="C54" s="77">
        <f>Mod!W96</f>
        <v>0</v>
      </c>
      <c r="D54" s="164">
        <f t="shared" si="7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1.1663021972300252E-2</v>
      </c>
      <c r="I55" s="167">
        <f t="shared" ref="I55:I56" si="8" xml:space="preserve"> ((C52-C59)^2/C59)</f>
        <v>4.5995016228790311E-3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" si="9" xml:space="preserve"> ((B53-B60)^2/B60)</f>
        <v>0.56565656565656564</v>
      </c>
      <c r="I56" s="167">
        <f t="shared" si="8"/>
        <v>0.22307582870963164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27.434343434343436</v>
      </c>
      <c r="C59" s="164">
        <f xml:space="preserve"> (C55*D52)/D55</f>
        <v>69.565656565656568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0.56565656565656564</v>
      </c>
      <c r="C60" s="164">
        <f xml:space="preserve"> (C55*D53)/D55</f>
        <v>1.4343434343434343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Mod!W82</f>
        <v>32</v>
      </c>
      <c r="C69" s="77">
        <f>Mod!W94</f>
        <v>69</v>
      </c>
      <c r="D69" s="164">
        <f>SUM(B69:C69)</f>
        <v>101</v>
      </c>
      <c r="E69" s="17"/>
      <c r="F69" s="17"/>
      <c r="G69" s="17" t="s">
        <v>182</v>
      </c>
      <c r="H69" s="17">
        <f xml:space="preserve"> SUM(H72:I74)</f>
        <v>0.58956827745740603</v>
      </c>
      <c r="I69" s="17"/>
      <c r="J69" s="17" t="s">
        <v>183</v>
      </c>
      <c r="K69" s="166">
        <f xml:space="preserve"> CHIDIST(H69,2)</f>
        <v>0.74469232034827859</v>
      </c>
    </row>
    <row r="70" spans="1:11">
      <c r="A70" s="165" t="s">
        <v>188</v>
      </c>
      <c r="B70" s="77">
        <f>Mod!W83</f>
        <v>2</v>
      </c>
      <c r="C70" s="77">
        <f>Mod!W95</f>
        <v>2</v>
      </c>
      <c r="D70" s="164">
        <f t="shared" ref="D70:D71" si="10">SUM(B70:C70)</f>
        <v>4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Mod!W84</f>
        <v>0</v>
      </c>
      <c r="C71" s="77">
        <f>Mod!W96</f>
        <v>0</v>
      </c>
      <c r="D71" s="164">
        <f t="shared" si="10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1.5187064924979787E-2</v>
      </c>
      <c r="I72" s="167">
        <f t="shared" ref="I72:I73" si="11" xml:space="preserve"> ((C69-C76)^2/C76)</f>
        <v>7.2726789781594808E-3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" si="12" xml:space="preserve"> ((B70-B77)^2/B77)</f>
        <v>0.38347338935574221</v>
      </c>
      <c r="I73" s="167">
        <f t="shared" si="11"/>
        <v>0.18363514419852456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32.704761904761902</v>
      </c>
      <c r="C76" s="164">
        <f xml:space="preserve"> (C72*D69)/D72</f>
        <v>68.295238095238091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1.2952380952380953</v>
      </c>
      <c r="C77" s="164">
        <f xml:space="preserve"> (C72*D70)/D72</f>
        <v>2.7047619047619049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Mod!W88</f>
        <v>9</v>
      </c>
      <c r="C85" s="77">
        <f>Mod!W94</f>
        <v>69</v>
      </c>
      <c r="D85" s="164">
        <f>SUM(B85:C85)</f>
        <v>78</v>
      </c>
      <c r="E85" s="17"/>
      <c r="F85" s="17"/>
      <c r="G85" s="17" t="s">
        <v>182</v>
      </c>
      <c r="H85" s="17">
        <f xml:space="preserve"> H88+H89+H90+I90+I89+I88</f>
        <v>0.26002166847237268</v>
      </c>
      <c r="I85" s="17"/>
      <c r="J85" s="17" t="s">
        <v>183</v>
      </c>
      <c r="K85" s="166">
        <f xml:space="preserve"> CHIDIST(H85,2)</f>
        <v>0.87808591747880416</v>
      </c>
    </row>
    <row r="86" spans="1:11">
      <c r="A86" s="165" t="s">
        <v>188</v>
      </c>
      <c r="B86" s="78">
        <f>Mod!W89</f>
        <v>0</v>
      </c>
      <c r="C86" s="77">
        <f>Mod!W95</f>
        <v>2</v>
      </c>
      <c r="D86" s="164">
        <f t="shared" ref="D86:D87" si="13">SUM(B86:C86)</f>
        <v>2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Mod!W90</f>
        <v>0</v>
      </c>
      <c r="C87" s="77">
        <f>Mod!W96</f>
        <v>0</v>
      </c>
      <c r="D87" s="164">
        <f t="shared" si="13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5.7692307692307505E-3</v>
      </c>
      <c r="I88" s="167">
        <f t="shared" ref="I88:I89" si="14" xml:space="preserve"> ((C85-C92)^2/C92)</f>
        <v>7.3131094257851133E-4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" si="15" xml:space="preserve"> ((B86-B93)^2/B93)</f>
        <v>0.22500000000000001</v>
      </c>
      <c r="I89" s="167">
        <f t="shared" si="14"/>
        <v>2.8521126760563405E-2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8.7750000000000004</v>
      </c>
      <c r="C92" s="164">
        <f xml:space="preserve"> (C88*D85)/D88</f>
        <v>69.224999999999994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0.22500000000000001</v>
      </c>
      <c r="C93" s="164">
        <f xml:space="preserve"> (C88*D86)/D88</f>
        <v>1.7749999999999999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f>Mod!W79</f>
        <v>56</v>
      </c>
      <c r="C108" s="39">
        <f>Mod!W85</f>
        <v>66</v>
      </c>
      <c r="D108" s="164">
        <f>SUM(B108:C108)</f>
        <v>122</v>
      </c>
      <c r="F108" s="171" t="s">
        <v>202</v>
      </c>
    </row>
    <row r="109" spans="1:10">
      <c r="A109" s="165">
        <v>2</v>
      </c>
      <c r="B109" s="192">
        <f>Mod!W80</f>
        <v>0</v>
      </c>
      <c r="C109" s="39">
        <f>Mod!W86</f>
        <v>2</v>
      </c>
      <c r="D109" s="164">
        <f t="shared" ref="D109:D110" si="16">SUM(B109:C109)</f>
        <v>2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6"/>
        <v>124</v>
      </c>
    </row>
    <row r="111" spans="1:10">
      <c r="F111" s="154" t="s">
        <v>182</v>
      </c>
      <c r="G111">
        <f xml:space="preserve"> SUM(H114:I115)</f>
        <v>1.6740597878495662</v>
      </c>
      <c r="I111" t="s">
        <v>183</v>
      </c>
      <c r="J111" s="166">
        <f xml:space="preserve"> CHIDIST(G111,1)</f>
        <v>0.19571564057496627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1.480698043363309E-2</v>
      </c>
      <c r="I114" s="165">
        <f>((C108-C115)^2/C115)</f>
        <v>1.2193983886521367E-2</v>
      </c>
    </row>
    <row r="115" spans="1:10">
      <c r="A115" s="165">
        <v>1</v>
      </c>
      <c r="B115" s="164">
        <f xml:space="preserve"> (B110*D108)/D110</f>
        <v>55.096774193548384</v>
      </c>
      <c r="C115" s="164">
        <f xml:space="preserve"> (C110*D108)/D110</f>
        <v>66.903225806451616</v>
      </c>
      <c r="G115" s="165">
        <v>2</v>
      </c>
      <c r="H115" s="165">
        <f xml:space="preserve"> ((B109-B116)^2/B116)</f>
        <v>0.90322580645161288</v>
      </c>
      <c r="I115" s="165">
        <f xml:space="preserve"> ((C109-C116)^2/C116)</f>
        <v>0.74383301707779903</v>
      </c>
    </row>
    <row r="116" spans="1:10">
      <c r="A116" s="165">
        <v>2</v>
      </c>
      <c r="B116" s="164">
        <f xml:space="preserve"> (B110*D109)/D110</f>
        <v>0.90322580645161288</v>
      </c>
      <c r="C116" s="164">
        <f xml:space="preserve"> (C110*D109)/D110</f>
        <v>1.096774193548387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f>Mod!W79</f>
        <v>56</v>
      </c>
      <c r="C122" s="39">
        <f>Mod!W91</f>
        <v>18</v>
      </c>
      <c r="D122" s="164">
        <f>SUM(B122:C122)</f>
        <v>74</v>
      </c>
      <c r="F122" s="174" t="s">
        <v>203</v>
      </c>
    </row>
    <row r="123" spans="1:10">
      <c r="A123" s="165">
        <v>2</v>
      </c>
      <c r="B123" s="192">
        <f>Mod!W80</f>
        <v>0</v>
      </c>
      <c r="C123" s="39">
        <f>Mod!W92</f>
        <v>0</v>
      </c>
      <c r="D123" s="164">
        <f t="shared" ref="D123:D124" si="17">SUM(B123:C123)</f>
        <v>0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7"/>
        <v>74</v>
      </c>
    </row>
    <row r="125" spans="1:10">
      <c r="F125" s="154" t="s">
        <v>182</v>
      </c>
      <c r="G125">
        <f xml:space="preserve"> SUM(H128:I129)</f>
        <v>0</v>
      </c>
      <c r="I125" t="s">
        <v>183</v>
      </c>
      <c r="J125" s="166">
        <f xml:space="preserve"> CHIDIST(G125,1)</f>
        <v>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0</v>
      </c>
      <c r="I128" s="165">
        <f>((C122-C129)^2/C129)</f>
        <v>0</v>
      </c>
    </row>
    <row r="129" spans="1:10">
      <c r="A129" s="165">
        <v>1</v>
      </c>
      <c r="B129" s="164">
        <f xml:space="preserve"> (B124*D122)/D124</f>
        <v>56</v>
      </c>
      <c r="C129" s="164">
        <f xml:space="preserve"> (C124*D122)/D124</f>
        <v>18</v>
      </c>
      <c r="G129" s="165">
        <v>2</v>
      </c>
      <c r="H129" s="165">
        <v>0</v>
      </c>
      <c r="I129" s="165">
        <v>0</v>
      </c>
    </row>
    <row r="130" spans="1:10">
      <c r="A130" s="165">
        <v>2</v>
      </c>
      <c r="B130" s="164">
        <f xml:space="preserve"> (B124*D123)/D124</f>
        <v>0</v>
      </c>
      <c r="C130" s="164">
        <f xml:space="preserve"> (C124*D123)/D124</f>
        <v>0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f>Mod!W85</f>
        <v>66</v>
      </c>
      <c r="C136" s="39">
        <f>Mod!W91</f>
        <v>18</v>
      </c>
      <c r="D136" s="164">
        <f>SUM(B136:C136)</f>
        <v>84</v>
      </c>
      <c r="F136" s="177" t="s">
        <v>204</v>
      </c>
    </row>
    <row r="137" spans="1:10">
      <c r="A137" s="165">
        <v>2</v>
      </c>
      <c r="B137" s="39">
        <f>Mod!W86</f>
        <v>2</v>
      </c>
      <c r="C137" s="39">
        <f>Mod!W92</f>
        <v>0</v>
      </c>
      <c r="D137" s="164">
        <f t="shared" ref="D137:D138" si="18">SUM(B137:C137)</f>
        <v>2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8"/>
        <v>86</v>
      </c>
    </row>
    <row r="139" spans="1:10">
      <c r="F139" s="154" t="s">
        <v>182</v>
      </c>
      <c r="G139">
        <f xml:space="preserve"> SUM(H142:I143)</f>
        <v>0.54201680672268926</v>
      </c>
      <c r="I139" t="s">
        <v>183</v>
      </c>
      <c r="J139" s="166">
        <f xml:space="preserve"> CHIDIST(G139,1)</f>
        <v>0.461598096176419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2.6382646081689028E-3</v>
      </c>
      <c r="I142" s="165">
        <f>((C136-C143)^2/C143)</f>
        <v>9.9667774086379095E-3</v>
      </c>
    </row>
    <row r="143" spans="1:10">
      <c r="A143" s="165">
        <v>1</v>
      </c>
      <c r="B143" s="164">
        <f xml:space="preserve"> (B138*D136)/D138</f>
        <v>66.418604651162795</v>
      </c>
      <c r="C143" s="164">
        <f xml:space="preserve"> (C138*D136)/D138</f>
        <v>17.581395348837209</v>
      </c>
      <c r="G143" s="165">
        <v>2</v>
      </c>
      <c r="H143" s="165">
        <f xml:space="preserve"> ((B137-B144)^2/B144)</f>
        <v>0.1108071135430917</v>
      </c>
      <c r="I143" s="165">
        <f xml:space="preserve"> ((C137-C144)^2/C144)</f>
        <v>0.41860465116279072</v>
      </c>
    </row>
    <row r="144" spans="1:10">
      <c r="A144" s="165">
        <v>2</v>
      </c>
      <c r="B144" s="164">
        <f xml:space="preserve"> (B138*D137)/D138</f>
        <v>1.5813953488372092</v>
      </c>
      <c r="C144" s="164">
        <f xml:space="preserve"> (C138*D137)/D138</f>
        <v>0.41860465116279072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f>Mod!W79</f>
        <v>56</v>
      </c>
      <c r="C150" s="39">
        <f>Mod!W97</f>
        <v>140</v>
      </c>
      <c r="D150" s="164">
        <f>SUM(B150:C150)</f>
        <v>196</v>
      </c>
      <c r="F150" s="194" t="s">
        <v>205</v>
      </c>
    </row>
    <row r="151" spans="1:10">
      <c r="A151" s="165">
        <v>2</v>
      </c>
      <c r="B151" s="192">
        <f>Mod!W80</f>
        <v>0</v>
      </c>
      <c r="C151" s="39">
        <f>Mod!W98</f>
        <v>2</v>
      </c>
      <c r="D151" s="164">
        <f t="shared" ref="D151:D152" si="19">SUM(B151:C151)</f>
        <v>2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19"/>
        <v>198</v>
      </c>
    </row>
    <row r="153" spans="1:10">
      <c r="F153" s="154" t="s">
        <v>182</v>
      </c>
      <c r="G153">
        <f xml:space="preserve"> SUM(H156:I157)</f>
        <v>0.79678068410462777</v>
      </c>
      <c r="I153" t="s">
        <v>183</v>
      </c>
      <c r="J153" s="166">
        <f xml:space="preserve"> CHIDIST(G153,1)</f>
        <v>0.37205763839482975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5.7720057720058102E-3</v>
      </c>
      <c r="I156" s="165">
        <f>((C150-C157)^2/C157)</f>
        <v>2.2762839664247124E-3</v>
      </c>
    </row>
    <row r="157" spans="1:10">
      <c r="A157" s="165">
        <v>1</v>
      </c>
      <c r="B157" s="164">
        <f xml:space="preserve"> (B152*D150)/D152</f>
        <v>55.434343434343432</v>
      </c>
      <c r="C157" s="164">
        <f xml:space="preserve"> (C152*D150)/D152</f>
        <v>140.56565656565655</v>
      </c>
      <c r="G157" s="165">
        <v>2</v>
      </c>
      <c r="H157" s="165">
        <f xml:space="preserve"> ((B151-B158)^2/B158)</f>
        <v>0.56565656565656564</v>
      </c>
      <c r="I157" s="165">
        <f xml:space="preserve"> ((C151-C158)^2/C158)</f>
        <v>0.22307582870963164</v>
      </c>
    </row>
    <row r="158" spans="1:10">
      <c r="A158" s="165">
        <v>2</v>
      </c>
      <c r="B158" s="164">
        <f xml:space="preserve"> (B152*D151)/D152</f>
        <v>0.56565656565656564</v>
      </c>
      <c r="C158" s="164">
        <f xml:space="preserve"> (C152*D151)/D152</f>
        <v>1.4343434343434343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192">
        <f>Mod!W85</f>
        <v>66</v>
      </c>
      <c r="C164" s="39">
        <f>Mod!W97</f>
        <v>140</v>
      </c>
      <c r="D164" s="164">
        <f>SUM(B164:C164)</f>
        <v>206</v>
      </c>
      <c r="F164" s="186" t="s">
        <v>197</v>
      </c>
    </row>
    <row r="165" spans="1:10">
      <c r="A165" s="165">
        <v>2</v>
      </c>
      <c r="B165" s="192">
        <f>Mod!W86</f>
        <v>2</v>
      </c>
      <c r="C165" s="39">
        <f>Mod!W98</f>
        <v>2</v>
      </c>
      <c r="D165" s="164">
        <f t="shared" ref="D165:D166" si="20">SUM(B165:C165)</f>
        <v>4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20"/>
        <v>210</v>
      </c>
    </row>
    <row r="167" spans="1:10">
      <c r="F167" s="154" t="s">
        <v>182</v>
      </c>
      <c r="G167">
        <f xml:space="preserve"> SUM(H170:I171)</f>
        <v>0.57812034973978665</v>
      </c>
      <c r="I167" t="s">
        <v>183</v>
      </c>
      <c r="J167" s="166">
        <f xml:space="preserve"> CHIDIST(G167,1)</f>
        <v>0.44705002836821689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7.4460852302086853E-3</v>
      </c>
      <c r="I170" s="165">
        <f>((C164-C171)^2/C171)</f>
        <v>3.5657309553112017E-3</v>
      </c>
    </row>
    <row r="171" spans="1:10">
      <c r="A171" s="165">
        <v>1</v>
      </c>
      <c r="B171" s="164">
        <f xml:space="preserve"> (B166*D164)/D166</f>
        <v>66.704761904761909</v>
      </c>
      <c r="C171" s="164">
        <f xml:space="preserve"> (C166*D164)/D166</f>
        <v>139.29523809523809</v>
      </c>
      <c r="G171" s="165">
        <v>2</v>
      </c>
      <c r="H171" s="165">
        <f xml:space="preserve"> ((B165-B172)^2/B172)</f>
        <v>0.38347338935574221</v>
      </c>
      <c r="I171" s="165">
        <f xml:space="preserve"> ((C165-C172)^2/C172)</f>
        <v>0.18363514419852456</v>
      </c>
    </row>
    <row r="172" spans="1:10">
      <c r="A172" s="165">
        <v>2</v>
      </c>
      <c r="B172" s="164">
        <f xml:space="preserve"> (B166*D165)/D166</f>
        <v>1.2952380952380953</v>
      </c>
      <c r="C172" s="164">
        <f xml:space="preserve"> (C166*D165)/D166</f>
        <v>2.7047619047619049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f>Mod!W91</f>
        <v>18</v>
      </c>
      <c r="C182" s="39">
        <f>Mod!W97</f>
        <v>140</v>
      </c>
      <c r="D182" s="164">
        <f>SUM(B182:C182)</f>
        <v>158</v>
      </c>
      <c r="F182" s="185" t="s">
        <v>198</v>
      </c>
    </row>
    <row r="183" spans="1:10">
      <c r="A183" s="165">
        <v>2</v>
      </c>
      <c r="B183" s="39">
        <f>Mod!W92</f>
        <v>0</v>
      </c>
      <c r="C183" s="39">
        <f>Mod!W98</f>
        <v>2</v>
      </c>
      <c r="D183" s="164">
        <f t="shared" ref="D183:D184" si="21">SUM(B183:C183)</f>
        <v>2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21"/>
        <v>160</v>
      </c>
    </row>
    <row r="185" spans="1:10">
      <c r="F185" s="154" t="s">
        <v>182</v>
      </c>
      <c r="G185">
        <f xml:space="preserve"> SUM(H188:I189)</f>
        <v>0.25673025494740603</v>
      </c>
      <c r="I185" t="s">
        <v>183</v>
      </c>
      <c r="J185" s="166">
        <f xml:space="preserve"> CHIDIST(G185,1)</f>
        <v>0.61237546524421449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2.8481012658228212E-3</v>
      </c>
      <c r="I188" s="165">
        <f>((C182-C189)^2/C189)</f>
        <v>3.6102692101977138E-4</v>
      </c>
    </row>
    <row r="189" spans="1:10">
      <c r="A189" s="165">
        <v>1</v>
      </c>
      <c r="B189" s="164">
        <f xml:space="preserve"> (B184*D182)/D184</f>
        <v>17.774999999999999</v>
      </c>
      <c r="C189" s="164">
        <f xml:space="preserve"> (C184*D182)/D184</f>
        <v>140.22499999999999</v>
      </c>
      <c r="G189" s="165">
        <v>2</v>
      </c>
      <c r="H189" s="165">
        <f xml:space="preserve"> ((B183-B190)^2/B190)</f>
        <v>0.22500000000000001</v>
      </c>
      <c r="I189" s="165">
        <f xml:space="preserve"> ((C183-C190)^2/C190)</f>
        <v>2.8521126760563405E-2</v>
      </c>
    </row>
    <row r="190" spans="1:10">
      <c r="A190" s="165">
        <v>2</v>
      </c>
      <c r="B190" s="164">
        <f xml:space="preserve"> (B184*D183)/D184</f>
        <v>0.22500000000000001</v>
      </c>
      <c r="C190" s="164">
        <f xml:space="preserve"> (C184*D183)/D184</f>
        <v>1.7749999999999999</v>
      </c>
    </row>
    <row r="191" spans="1:10">
      <c r="A191" s="165"/>
      <c r="B191" s="164"/>
      <c r="C191" s="16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8"/>
  <sheetViews>
    <sheetView topLeftCell="A32" workbookViewId="0">
      <selection activeCell="E50" sqref="E50"/>
    </sheetView>
  </sheetViews>
  <sheetFormatPr baseColWidth="10" defaultRowHeight="14.5"/>
  <cols>
    <col min="1" max="1" width="13.81640625" customWidth="1"/>
  </cols>
  <sheetData>
    <row r="1" spans="1:11" ht="17.5">
      <c r="A1" s="128" t="s">
        <v>138</v>
      </c>
      <c r="B1" s="128"/>
      <c r="C1" s="128"/>
    </row>
    <row r="2" spans="1:11">
      <c r="A2" s="129" t="s">
        <v>139</v>
      </c>
      <c r="B2" s="129" t="s">
        <v>140</v>
      </c>
      <c r="C2" s="129" t="s">
        <v>141</v>
      </c>
      <c r="D2" s="130"/>
      <c r="E2" s="130"/>
      <c r="F2" s="130"/>
      <c r="G2" s="130"/>
      <c r="H2" s="130"/>
      <c r="I2" s="130"/>
      <c r="J2" s="130"/>
      <c r="K2" s="130"/>
    </row>
    <row r="3" spans="1:11">
      <c r="A3" s="131">
        <v>24</v>
      </c>
      <c r="B3" s="131">
        <v>3</v>
      </c>
      <c r="C3" s="131">
        <v>1</v>
      </c>
      <c r="D3" t="s">
        <v>169</v>
      </c>
    </row>
    <row r="4" spans="1:11">
      <c r="A4" t="s">
        <v>99</v>
      </c>
      <c r="B4" t="s">
        <v>167</v>
      </c>
      <c r="C4" t="s">
        <v>168</v>
      </c>
    </row>
    <row r="6" spans="1:11">
      <c r="A6" s="238" t="s">
        <v>142</v>
      </c>
      <c r="B6" s="238"/>
      <c r="C6" s="238"/>
    </row>
    <row r="8" spans="1:11">
      <c r="A8" s="129" t="s">
        <v>143</v>
      </c>
    </row>
    <row r="9" spans="1:11">
      <c r="A9" t="s">
        <v>144</v>
      </c>
      <c r="B9" s="132">
        <f>((2*A3)+(B3))/(2*C25)</f>
        <v>0.9107142857142857</v>
      </c>
    </row>
    <row r="11" spans="1:11">
      <c r="A11" s="129" t="s">
        <v>145</v>
      </c>
    </row>
    <row r="12" spans="1:11">
      <c r="A12" t="s">
        <v>146</v>
      </c>
      <c r="B12" s="132">
        <f>1-B9</f>
        <v>8.9285714285714302E-2</v>
      </c>
    </row>
    <row r="15" spans="1:11" ht="15.5">
      <c r="A15" s="239" t="s">
        <v>147</v>
      </c>
      <c r="B15" s="240"/>
      <c r="C15" s="240"/>
      <c r="D15" s="240"/>
      <c r="E15" s="240"/>
      <c r="F15" s="240"/>
      <c r="G15" s="240"/>
      <c r="H15" s="240"/>
      <c r="I15" s="240"/>
      <c r="J15" s="240"/>
    </row>
    <row r="17" spans="1:3">
      <c r="A17" s="129" t="s">
        <v>148</v>
      </c>
      <c r="B17" s="129"/>
    </row>
    <row r="18" spans="1:3">
      <c r="A18" s="130"/>
      <c r="B18" s="130"/>
      <c r="C18" s="132">
        <f>(B9*B9)</f>
        <v>0.82940051020408156</v>
      </c>
    </row>
    <row r="19" spans="1:3">
      <c r="A19" s="129" t="s">
        <v>149</v>
      </c>
      <c r="B19" s="129"/>
    </row>
    <row r="20" spans="1:3">
      <c r="A20" s="130"/>
      <c r="B20" s="130"/>
      <c r="C20" s="132">
        <f>(2)*(B9*B12)</f>
        <v>0.16262755102040818</v>
      </c>
    </row>
    <row r="21" spans="1:3">
      <c r="A21" s="129" t="s">
        <v>150</v>
      </c>
      <c r="B21" s="129"/>
    </row>
    <row r="22" spans="1:3">
      <c r="C22" s="132">
        <f>(B12*B12)</f>
        <v>7.9719387755102077E-3</v>
      </c>
    </row>
    <row r="25" spans="1:3">
      <c r="A25" s="238" t="s">
        <v>151</v>
      </c>
      <c r="B25" s="238"/>
      <c r="C25" s="132">
        <f>A3+B3+C3</f>
        <v>28</v>
      </c>
    </row>
    <row r="28" spans="1:3" ht="17.5">
      <c r="A28" s="241" t="s">
        <v>152</v>
      </c>
      <c r="B28" s="240"/>
      <c r="C28" s="240"/>
    </row>
    <row r="30" spans="1:3">
      <c r="A30" s="129" t="s">
        <v>153</v>
      </c>
      <c r="B30" s="129"/>
      <c r="C30" s="133">
        <f>(C18*C25)</f>
        <v>23.223214285714285</v>
      </c>
    </row>
    <row r="31" spans="1:3">
      <c r="A31" s="130"/>
      <c r="B31" s="130"/>
    </row>
    <row r="32" spans="1:3">
      <c r="A32" s="129" t="s">
        <v>154</v>
      </c>
      <c r="B32" s="129"/>
      <c r="C32" s="133">
        <f>C20*C25</f>
        <v>4.5535714285714288</v>
      </c>
    </row>
    <row r="33" spans="1:11">
      <c r="A33" s="130"/>
      <c r="B33" s="130"/>
    </row>
    <row r="34" spans="1:11">
      <c r="A34" s="129" t="s">
        <v>155</v>
      </c>
      <c r="B34" s="129"/>
      <c r="C34" s="133">
        <f>C22*C25</f>
        <v>0.22321428571428581</v>
      </c>
    </row>
    <row r="39" spans="1:11" ht="18">
      <c r="E39" s="134" t="s">
        <v>156</v>
      </c>
      <c r="F39" s="134"/>
    </row>
    <row r="40" spans="1:11">
      <c r="D40" s="135"/>
      <c r="E40" s="135" t="s">
        <v>98</v>
      </c>
      <c r="F40" s="135" t="s">
        <v>157</v>
      </c>
      <c r="G40" s="135" t="s">
        <v>158</v>
      </c>
    </row>
    <row r="41" spans="1:11">
      <c r="D41" s="135" t="s">
        <v>159</v>
      </c>
      <c r="E41">
        <f>A3</f>
        <v>24</v>
      </c>
      <c r="F41">
        <f>B3</f>
        <v>3</v>
      </c>
      <c r="G41">
        <f>C3</f>
        <v>1</v>
      </c>
    </row>
    <row r="42" spans="1:11">
      <c r="D42" s="135" t="s">
        <v>160</v>
      </c>
      <c r="E42" s="136">
        <f>C30</f>
        <v>23.223214285714285</v>
      </c>
      <c r="F42" s="136">
        <f>C32</f>
        <v>4.5535714285714288</v>
      </c>
      <c r="G42" s="136">
        <f>C34</f>
        <v>0.22321428571428581</v>
      </c>
    </row>
    <row r="46" spans="1:11" ht="17.5">
      <c r="A46" s="137" t="s">
        <v>161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9"/>
    </row>
    <row r="49" spans="1:9" ht="17.5">
      <c r="A49" s="140" t="s">
        <v>162</v>
      </c>
      <c r="B49" s="141">
        <f>((E41-E42)^2 / E42) + ((F41-F42)^2 / F42) + ((G41-G42)^2 / G42)</f>
        <v>3.2592387543252581</v>
      </c>
      <c r="C49" s="142"/>
      <c r="D49" s="140" t="s">
        <v>163</v>
      </c>
      <c r="E49" s="142">
        <f>CHIDIST(B49,1)</f>
        <v>7.1022089959210263E-2</v>
      </c>
      <c r="F49" s="142"/>
      <c r="G49" s="142"/>
      <c r="H49" s="142"/>
      <c r="I49" s="142"/>
    </row>
    <row r="59" spans="1:9" ht="15.5">
      <c r="C59" s="143" t="s">
        <v>164</v>
      </c>
      <c r="D59" s="143"/>
      <c r="E59" s="143"/>
    </row>
    <row r="61" spans="1:9">
      <c r="C61" s="144"/>
    </row>
    <row r="62" spans="1:9">
      <c r="C62" s="144"/>
    </row>
    <row r="63" spans="1:9" ht="39">
      <c r="C63" s="145" t="s">
        <v>165</v>
      </c>
      <c r="D63" s="145">
        <v>0.5</v>
      </c>
      <c r="E63" s="145">
        <v>0.1</v>
      </c>
      <c r="F63" s="146">
        <v>0.05</v>
      </c>
      <c r="G63" s="145">
        <v>0.02</v>
      </c>
      <c r="H63" s="145">
        <v>0.01</v>
      </c>
      <c r="I63" s="145">
        <v>1E-3</v>
      </c>
    </row>
    <row r="64" spans="1:9" ht="26">
      <c r="C64" s="145" t="s">
        <v>166</v>
      </c>
      <c r="D64" s="147">
        <v>0.45500000000000002</v>
      </c>
      <c r="E64" s="147">
        <v>2.706</v>
      </c>
      <c r="F64" s="148">
        <v>3.8410000000000002</v>
      </c>
      <c r="G64" s="147">
        <v>5.4119999999999999</v>
      </c>
      <c r="H64" s="147">
        <v>6.6349999999999998</v>
      </c>
      <c r="I64" s="147">
        <v>10.827</v>
      </c>
    </row>
    <row r="65" spans="3:9">
      <c r="C65" s="149"/>
      <c r="D65" s="150"/>
      <c r="E65" s="150"/>
      <c r="F65" s="150"/>
      <c r="G65" s="150"/>
      <c r="H65" s="150"/>
      <c r="I65" s="150"/>
    </row>
    <row r="66" spans="3:9">
      <c r="C66" s="149"/>
      <c r="D66" s="150"/>
      <c r="E66" s="150"/>
      <c r="F66" s="150"/>
      <c r="G66" s="150"/>
      <c r="H66" s="150"/>
      <c r="I66" s="150"/>
    </row>
    <row r="67" spans="3:9">
      <c r="C67" s="149"/>
      <c r="D67" s="150"/>
      <c r="E67" s="150"/>
      <c r="F67" s="150"/>
      <c r="G67" s="150"/>
      <c r="H67" s="150"/>
      <c r="I67" s="150"/>
    </row>
    <row r="68" spans="3:9">
      <c r="C68" s="149"/>
      <c r="D68" s="150"/>
      <c r="E68" s="150"/>
      <c r="F68" s="150"/>
      <c r="G68" s="150"/>
      <c r="H68" s="150"/>
      <c r="I68" s="150"/>
    </row>
  </sheetData>
  <mergeCells count="4">
    <mergeCell ref="A6:C6"/>
    <mergeCell ref="A15:J15"/>
    <mergeCell ref="A25:B25"/>
    <mergeCell ref="A28:C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4"/>
  <sheetViews>
    <sheetView workbookViewId="0">
      <selection activeCell="C3" sqref="C3"/>
    </sheetView>
  </sheetViews>
  <sheetFormatPr baseColWidth="10" defaultRowHeight="14.5"/>
  <sheetData>
    <row r="1" spans="1:11">
      <c r="A1" s="17"/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7">
        <f>Mod!E82</f>
        <v>30</v>
      </c>
      <c r="C3" s="77">
        <f>Mod!E76</f>
        <v>24</v>
      </c>
      <c r="D3" s="164">
        <f>SUM(B3:C3)</f>
        <v>54</v>
      </c>
      <c r="E3" s="17"/>
      <c r="F3" s="17"/>
      <c r="G3" s="17" t="s">
        <v>182</v>
      </c>
      <c r="H3" s="17">
        <f xml:space="preserve"> SUM(H6:I8)</f>
        <v>2.1057422969187676</v>
      </c>
      <c r="I3" s="17"/>
      <c r="J3" s="17" t="s">
        <v>183</v>
      </c>
      <c r="K3" s="166">
        <f xml:space="preserve"> CHIDIST(H3,2)</f>
        <v>0.34893446685727586</v>
      </c>
    </row>
    <row r="4" spans="1:11">
      <c r="A4" s="165" t="s">
        <v>188</v>
      </c>
      <c r="B4" s="77">
        <f>Mod!E83</f>
        <v>1</v>
      </c>
      <c r="C4" s="77">
        <f>Mod!E77</f>
        <v>3</v>
      </c>
      <c r="D4" s="164">
        <f t="shared" ref="D4:D5" si="0">SUM(B4:C4)</f>
        <v>4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7">
        <f>Mod!E84</f>
        <v>3</v>
      </c>
      <c r="C5" s="77">
        <f>Mod!E78</f>
        <v>1</v>
      </c>
      <c r="D5" s="164">
        <f t="shared" si="0"/>
        <v>4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5.0600885515496435E-3</v>
      </c>
      <c r="I6" s="167">
        <f t="shared" ref="H6:I8" si="1" xml:space="preserve"> ((C3-C10)^2/C10)</f>
        <v>6.1443932411674243E-3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0.64943074003795054</v>
      </c>
      <c r="I7" s="167">
        <f t="shared" si="1"/>
        <v>0.78859447004608307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f t="shared" si="1"/>
        <v>0.29648956356736261</v>
      </c>
      <c r="I8" s="167">
        <f t="shared" si="1"/>
        <v>0.3600230414746543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29.612903225806452</v>
      </c>
      <c r="C10" s="164">
        <f xml:space="preserve"> (C6*D3)/D6</f>
        <v>24.387096774193548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2.193548387096774</v>
      </c>
      <c r="C11" s="164">
        <f xml:space="preserve"> (C6*D4)/D6</f>
        <v>1.8064516129032258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2.193548387096774</v>
      </c>
      <c r="C12" s="164">
        <f xml:space="preserve"> (C6*D5)/D6</f>
        <v>1.8064516129032258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Mod!E88</f>
        <v>8</v>
      </c>
      <c r="C19" s="77">
        <f>Mod!E76</f>
        <v>24</v>
      </c>
      <c r="D19" s="164">
        <f>SUM(B19:C19)</f>
        <v>32</v>
      </c>
      <c r="E19" s="17"/>
      <c r="F19" s="17"/>
      <c r="G19" s="17" t="s">
        <v>182</v>
      </c>
      <c r="H19" s="17">
        <f xml:space="preserve"> SUM(H22:I24)</f>
        <v>0.33035714285714285</v>
      </c>
      <c r="I19" s="17"/>
      <c r="J19" s="17" t="s">
        <v>183</v>
      </c>
      <c r="K19" s="166">
        <f xml:space="preserve"> CHIDIST(H19,2)</f>
        <v>0.84774230801580885</v>
      </c>
    </row>
    <row r="20" spans="1:11">
      <c r="A20" s="165" t="s">
        <v>188</v>
      </c>
      <c r="B20" s="78">
        <f>Mod!E89</f>
        <v>1</v>
      </c>
      <c r="C20" s="77">
        <f>Mod!E77</f>
        <v>3</v>
      </c>
      <c r="D20" s="164">
        <f t="shared" ref="D20:D21" si="2">SUM(B20:C20)</f>
        <v>4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Mod!E90</f>
        <v>0</v>
      </c>
      <c r="C21" s="77">
        <f>Mod!E78</f>
        <v>1</v>
      </c>
      <c r="D21" s="164">
        <f t="shared" si="2"/>
        <v>1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6.0060060060059817E-3</v>
      </c>
      <c r="I22" s="167">
        <f t="shared" ref="I22:I24" si="3" xml:space="preserve"> ((C19-C26)^2/C26)</f>
        <v>1.9305019305019544E-3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:H24" si="4" xml:space="preserve"> ((B20-B27)^2/B27)</f>
        <v>7.5075075075074771E-4</v>
      </c>
      <c r="I23" s="167">
        <f t="shared" si="3"/>
        <v>2.413127413127443E-4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f t="shared" si="4"/>
        <v>0.24324324324324326</v>
      </c>
      <c r="I24" s="167">
        <f t="shared" si="3"/>
        <v>7.8185328185328154E-2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7.7837837837837842</v>
      </c>
      <c r="C26" s="164">
        <f xml:space="preserve"> (C22*D19)/D22</f>
        <v>24.216216216216218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0.97297297297297303</v>
      </c>
      <c r="C27" s="164">
        <f xml:space="preserve"> (C22*D20)/D22</f>
        <v>3.0270270270270272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0.24324324324324326</v>
      </c>
      <c r="C28" s="164">
        <f xml:space="preserve"> (C22*D21)/D22</f>
        <v>0.7567567567567568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Mod!E88</f>
        <v>8</v>
      </c>
      <c r="C35" s="77">
        <f>Mod!E82</f>
        <v>30</v>
      </c>
      <c r="D35" s="164">
        <f>SUM(B35:C35)</f>
        <v>38</v>
      </c>
      <c r="E35" s="17"/>
      <c r="F35" s="17"/>
      <c r="G35" s="17" t="s">
        <v>182</v>
      </c>
      <c r="H35" s="17">
        <f xml:space="preserve"> SUM(H38:I40)</f>
        <v>1.8157034743722045</v>
      </c>
      <c r="I35" s="17"/>
      <c r="J35" s="17" t="s">
        <v>183</v>
      </c>
      <c r="K35" s="166">
        <f xml:space="preserve"> CHIDIST(H35,2)</f>
        <v>0.40338988135261472</v>
      </c>
    </row>
    <row r="36" spans="1:11">
      <c r="A36" s="165" t="s">
        <v>188</v>
      </c>
      <c r="B36" s="78">
        <v>1</v>
      </c>
      <c r="C36" s="77">
        <f>Mod!E83</f>
        <v>1</v>
      </c>
      <c r="D36" s="164">
        <f t="shared" ref="D36:D37" si="5">SUM(B36:C36)</f>
        <v>2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v>0</v>
      </c>
      <c r="C37" s="77">
        <f>Mod!E84</f>
        <v>3</v>
      </c>
      <c r="D37" s="164">
        <f t="shared" si="5"/>
        <v>3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2.7199782401740884E-4</v>
      </c>
      <c r="I38" s="167">
        <f t="shared" ref="I38:I40" si="6" xml:space="preserve"> ((C35-C42)^2/C42)</f>
        <v>7.1999424004608211E-5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:H40" si="7" xml:space="preserve"> ((B36-B43)^2/B43)</f>
        <v>0.80749354005167928</v>
      </c>
      <c r="I39" s="167">
        <f t="shared" si="6"/>
        <v>0.21374829001367984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f t="shared" si="7"/>
        <v>0.62790697674418605</v>
      </c>
      <c r="I40" s="167">
        <f t="shared" si="6"/>
        <v>0.16621067031463735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7.9534883720930232</v>
      </c>
      <c r="C42" s="164">
        <f xml:space="preserve"> (C38*D35)/D38</f>
        <v>30.046511627906977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0.41860465116279072</v>
      </c>
      <c r="C43" s="164">
        <f xml:space="preserve"> (C38*D36)/D38</f>
        <v>1.5813953488372092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0.62790697674418605</v>
      </c>
      <c r="C44" s="164">
        <f xml:space="preserve"> (C38*D37)/D38</f>
        <v>2.3720930232558142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Mod!E76</f>
        <v>24</v>
      </c>
      <c r="C52" s="77">
        <f>Mod!E94</f>
        <v>62</v>
      </c>
      <c r="D52" s="164">
        <f>SUM(B52:C52)</f>
        <v>86</v>
      </c>
      <c r="E52" s="17"/>
      <c r="F52" s="17"/>
      <c r="G52" s="17" t="s">
        <v>182</v>
      </c>
      <c r="H52" s="17">
        <f xml:space="preserve"> SUM(H55:I57)</f>
        <v>0.51017705067614982</v>
      </c>
      <c r="I52" s="17"/>
      <c r="J52" s="17" t="s">
        <v>183</v>
      </c>
      <c r="K52" s="166">
        <f xml:space="preserve"> CHIDIST(H52,2)</f>
        <v>0.7748479012524373</v>
      </c>
    </row>
    <row r="53" spans="1:11">
      <c r="A53" s="165" t="s">
        <v>188</v>
      </c>
      <c r="B53" s="77">
        <f>Mod!E77</f>
        <v>3</v>
      </c>
      <c r="C53" s="77">
        <f>Mod!E95</f>
        <v>5</v>
      </c>
      <c r="D53" s="164">
        <f t="shared" ref="D53:D54" si="8">SUM(B53:C53)</f>
        <v>8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Mod!E78</f>
        <v>1</v>
      </c>
      <c r="C54" s="77">
        <f>Mod!E96</f>
        <v>4</v>
      </c>
      <c r="D54" s="164">
        <f t="shared" si="8"/>
        <v>5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4.2954461559112332E-3</v>
      </c>
      <c r="I55" s="167">
        <f t="shared" ref="I55:I57" si="9" xml:space="preserve"> ((C52-C59)^2/C59)</f>
        <v>1.6939787657115095E-3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:H57" si="10" xml:space="preserve"> ((B53-B60)^2/B60)</f>
        <v>0.2403048340548341</v>
      </c>
      <c r="I56" s="167">
        <f t="shared" si="9"/>
        <v>9.4768103570920387E-2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f t="shared" si="10"/>
        <v>0.12128427128427127</v>
      </c>
      <c r="I57" s="167">
        <f t="shared" si="9"/>
        <v>4.7830416844501303E-2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24.323232323232322</v>
      </c>
      <c r="C59" s="164">
        <f xml:space="preserve"> (C55*D52)/D55</f>
        <v>61.676767676767675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2.2626262626262625</v>
      </c>
      <c r="C60" s="164">
        <f xml:space="preserve"> (C55*D53)/D55</f>
        <v>5.737373737373737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1.4141414141414141</v>
      </c>
      <c r="C61" s="164">
        <f xml:space="preserve"> (C55*D54)/D55</f>
        <v>3.5858585858585861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Mod!E82</f>
        <v>30</v>
      </c>
      <c r="C69" s="77">
        <f>Mod!E94</f>
        <v>62</v>
      </c>
      <c r="D69" s="164">
        <f>SUM(B69:C69)</f>
        <v>92</v>
      </c>
      <c r="E69" s="17"/>
      <c r="F69" s="17"/>
      <c r="G69" s="17" t="s">
        <v>182</v>
      </c>
      <c r="H69" s="17">
        <f xml:space="preserve"> SUM(H72:I74)</f>
        <v>1.029726955080869</v>
      </c>
      <c r="I69" s="17"/>
      <c r="J69" s="17" t="s">
        <v>183</v>
      </c>
      <c r="K69" s="166">
        <f xml:space="preserve"> CHIDIST(H69,2)</f>
        <v>0.59758217243748213</v>
      </c>
    </row>
    <row r="70" spans="1:11">
      <c r="A70" s="165" t="s">
        <v>188</v>
      </c>
      <c r="B70" s="77">
        <f>Mod!E83</f>
        <v>1</v>
      </c>
      <c r="C70" s="77">
        <f>Mod!E95</f>
        <v>5</v>
      </c>
      <c r="D70" s="164">
        <f t="shared" ref="D70:D71" si="11">SUM(B70:C70)</f>
        <v>6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Mod!E84</f>
        <v>3</v>
      </c>
      <c r="C71" s="77">
        <f>Mod!E96</f>
        <v>4</v>
      </c>
      <c r="D71" s="164">
        <f t="shared" si="11"/>
        <v>7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1.4736329314334324E-3</v>
      </c>
      <c r="I72" s="167">
        <f t="shared" ref="I72:I74" si="12" xml:space="preserve"> ((C69-C76)^2/C76)</f>
        <v>7.0568337561600989E-4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:H74" si="13" xml:space="preserve"> ((B70-B77)^2/B77)</f>
        <v>0.45756302521008402</v>
      </c>
      <c r="I73" s="167">
        <f t="shared" si="12"/>
        <v>0.21911468812877272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f t="shared" si="13"/>
        <v>0.23725490196078439</v>
      </c>
      <c r="I74" s="167">
        <f t="shared" si="12"/>
        <v>0.11361502347417843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29.790476190476191</v>
      </c>
      <c r="C76" s="164">
        <f xml:space="preserve"> (C72*D69)/D72</f>
        <v>62.209523809523809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1.9428571428571428</v>
      </c>
      <c r="C77" s="164">
        <f xml:space="preserve"> (C72*D70)/D72</f>
        <v>4.0571428571428569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2.2666666666666666</v>
      </c>
      <c r="C78" s="164">
        <f xml:space="preserve"> (C72*D71)/D72</f>
        <v>4.7333333333333334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Mod!E88</f>
        <v>8</v>
      </c>
      <c r="C85" s="77">
        <f>Mod!E94</f>
        <v>62</v>
      </c>
      <c r="D85" s="164">
        <f>SUM(B85:C85)</f>
        <v>70</v>
      </c>
      <c r="E85" s="17"/>
      <c r="F85" s="17"/>
      <c r="G85" s="17" t="s">
        <v>182</v>
      </c>
      <c r="H85" s="17">
        <f xml:space="preserve"> SUM(H88:I90)</f>
        <v>0.6855950517922349</v>
      </c>
      <c r="I85" s="17"/>
      <c r="J85" s="17" t="s">
        <v>183</v>
      </c>
      <c r="K85" s="166">
        <f xml:space="preserve"> CHIDIST(H85,2)</f>
        <v>0.70978190946823683</v>
      </c>
    </row>
    <row r="86" spans="1:11">
      <c r="A86" s="165" t="s">
        <v>188</v>
      </c>
      <c r="B86" s="78">
        <f>Mod!E89</f>
        <v>1</v>
      </c>
      <c r="C86" s="77">
        <f>Mod!E95</f>
        <v>5</v>
      </c>
      <c r="D86" s="164">
        <f t="shared" ref="D86:D87" si="14">SUM(B86:C86)</f>
        <v>6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Mod!E90</f>
        <v>0</v>
      </c>
      <c r="C87" s="77">
        <f>Mod!E96</f>
        <v>4</v>
      </c>
      <c r="D87" s="164">
        <f t="shared" si="14"/>
        <v>4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1.984126984126984E-3</v>
      </c>
      <c r="I88" s="167">
        <f t="shared" ref="I88:I90" si="15" xml:space="preserve"> ((C85-C92)^2/C92)</f>
        <v>2.5150905432595576E-4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:H90" si="16" xml:space="preserve"> ((B86-B93)^2/B93)</f>
        <v>0.15648148148148142</v>
      </c>
      <c r="I89" s="167">
        <f t="shared" si="15"/>
        <v>1.9835680751173732E-2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f t="shared" si="16"/>
        <v>0.45</v>
      </c>
      <c r="I90" s="167">
        <f t="shared" si="15"/>
        <v>5.7042253521126809E-2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7.875</v>
      </c>
      <c r="C92" s="164">
        <f xml:space="preserve"> (C88*D85)/D88</f>
        <v>62.125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0.67500000000000004</v>
      </c>
      <c r="C93" s="164">
        <f xml:space="preserve"> (C88*D86)/D88</f>
        <v>5.3250000000000002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0.45</v>
      </c>
      <c r="C94" s="164">
        <f xml:space="preserve"> (C88*D87)/D88</f>
        <v>3.55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97" spans="1:10" ht="15" thickBot="1"/>
    <row r="98" spans="1:10" ht="15" thickBot="1">
      <c r="A98" s="193" t="s">
        <v>201</v>
      </c>
    </row>
    <row r="100" spans="1:10">
      <c r="A100" s="171" t="s">
        <v>202</v>
      </c>
    </row>
    <row r="101" spans="1:10" ht="15" thickBot="1">
      <c r="A101" s="164"/>
      <c r="B101" s="164" t="s">
        <v>104</v>
      </c>
      <c r="C101" s="164" t="s">
        <v>105</v>
      </c>
      <c r="D101" s="164"/>
    </row>
    <row r="102" spans="1:10" ht="15" thickBot="1">
      <c r="A102" s="165">
        <v>1</v>
      </c>
      <c r="B102" s="192">
        <f>Mod!E79</f>
        <v>51</v>
      </c>
      <c r="C102" s="39">
        <f>Mod!E85</f>
        <v>61</v>
      </c>
      <c r="D102" s="164">
        <f>SUM(B102:C102)</f>
        <v>112</v>
      </c>
      <c r="F102" s="171" t="s">
        <v>202</v>
      </c>
    </row>
    <row r="103" spans="1:10">
      <c r="A103" s="165">
        <v>2</v>
      </c>
      <c r="B103" s="192">
        <f>Mod!E80</f>
        <v>5</v>
      </c>
      <c r="C103" s="39">
        <f>Mod!E86</f>
        <v>7</v>
      </c>
      <c r="D103" s="164">
        <f t="shared" ref="D103:D104" si="17">SUM(B103:C103)</f>
        <v>12</v>
      </c>
    </row>
    <row r="104" spans="1:10" ht="15" thickBot="1">
      <c r="A104" s="164"/>
      <c r="B104" s="164">
        <f>SUM(B102:B103)</f>
        <v>56</v>
      </c>
      <c r="C104" s="41">
        <f>SUM(C102:C103)</f>
        <v>68</v>
      </c>
      <c r="D104" s="164">
        <f t="shared" si="17"/>
        <v>124</v>
      </c>
    </row>
    <row r="105" spans="1:10">
      <c r="F105" s="154" t="s">
        <v>182</v>
      </c>
      <c r="G105">
        <f xml:space="preserve"> SUM(H108:I109)</f>
        <v>6.5513705482192847E-2</v>
      </c>
      <c r="I105" t="s">
        <v>183</v>
      </c>
      <c r="J105" s="166">
        <f xml:space="preserve"> CHIDIST(G105,1)</f>
        <v>0.79798446342131224</v>
      </c>
    </row>
    <row r="106" spans="1:10">
      <c r="A106" s="154" t="s">
        <v>184</v>
      </c>
    </row>
    <row r="107" spans="1:10">
      <c r="G107" s="164"/>
      <c r="H107" s="164" t="s">
        <v>104</v>
      </c>
      <c r="I107" s="164" t="s">
        <v>105</v>
      </c>
    </row>
    <row r="108" spans="1:10">
      <c r="A108" s="164"/>
      <c r="B108" s="164" t="s">
        <v>104</v>
      </c>
      <c r="C108" s="164" t="s">
        <v>105</v>
      </c>
      <c r="G108" s="165">
        <v>1</v>
      </c>
      <c r="H108" s="165">
        <f xml:space="preserve"> ((B102-B109)^2/B109)</f>
        <v>3.476793943383843E-3</v>
      </c>
      <c r="I108" s="165">
        <f>((C102-C109)^2/C109)</f>
        <v>2.863242071021988E-3</v>
      </c>
    </row>
    <row r="109" spans="1:10">
      <c r="A109" s="165">
        <v>1</v>
      </c>
      <c r="B109" s="164">
        <f xml:space="preserve"> (B104*D102)/D104</f>
        <v>50.58064516129032</v>
      </c>
      <c r="C109" s="164">
        <f xml:space="preserve"> (C104*D102)/D104</f>
        <v>61.41935483870968</v>
      </c>
      <c r="G109" s="165">
        <v>2</v>
      </c>
      <c r="H109" s="165">
        <f xml:space="preserve"> ((B103-B110)^2/B110)</f>
        <v>3.2450076804915462E-2</v>
      </c>
      <c r="I109" s="165">
        <f xml:space="preserve"> ((C103-C110)^2/C110)</f>
        <v>2.672359266287155E-2</v>
      </c>
    </row>
    <row r="110" spans="1:10">
      <c r="A110" s="165">
        <v>2</v>
      </c>
      <c r="B110" s="164">
        <f xml:space="preserve"> (B104*D103)/D104</f>
        <v>5.419354838709677</v>
      </c>
      <c r="C110" s="164">
        <f xml:space="preserve"> (C104*D103)/D104</f>
        <v>6.580645161290323</v>
      </c>
    </row>
    <row r="111" spans="1:10">
      <c r="A111" s="165"/>
      <c r="B111" s="164"/>
      <c r="C111" s="164"/>
    </row>
    <row r="114" spans="1:10">
      <c r="A114" s="174" t="s">
        <v>203</v>
      </c>
    </row>
    <row r="115" spans="1:10" ht="15" thickBot="1">
      <c r="A115" s="164"/>
      <c r="B115" s="164" t="s">
        <v>104</v>
      </c>
      <c r="C115" s="164" t="s">
        <v>51</v>
      </c>
      <c r="D115" s="164"/>
    </row>
    <row r="116" spans="1:10" ht="15" thickBot="1">
      <c r="A116" s="165">
        <v>1</v>
      </c>
      <c r="B116" s="192">
        <f>Mod!E79</f>
        <v>51</v>
      </c>
      <c r="C116" s="39">
        <f>Mod!E91</f>
        <v>17</v>
      </c>
      <c r="D116" s="164">
        <f>SUM(B116:C116)</f>
        <v>68</v>
      </c>
      <c r="F116" s="174" t="s">
        <v>203</v>
      </c>
    </row>
    <row r="117" spans="1:10">
      <c r="A117" s="165">
        <v>2</v>
      </c>
      <c r="B117" s="192">
        <f>Mod!E80</f>
        <v>5</v>
      </c>
      <c r="C117" s="39">
        <f>Mod!E92</f>
        <v>1</v>
      </c>
      <c r="D117" s="164">
        <f t="shared" ref="D117:D118" si="18">SUM(B117:C117)</f>
        <v>6</v>
      </c>
    </row>
    <row r="118" spans="1:10" ht="15" thickBot="1">
      <c r="A118" s="164"/>
      <c r="B118" s="164">
        <f>SUM(B116:B117)</f>
        <v>56</v>
      </c>
      <c r="C118" s="41">
        <f>SUM(C116:C117)</f>
        <v>18</v>
      </c>
      <c r="D118" s="164">
        <f t="shared" si="18"/>
        <v>74</v>
      </c>
    </row>
    <row r="119" spans="1:10">
      <c r="F119" s="154" t="s">
        <v>182</v>
      </c>
      <c r="G119">
        <f xml:space="preserve"> SUM(H122:I123)</f>
        <v>0.20800264550264555</v>
      </c>
      <c r="I119" t="s">
        <v>183</v>
      </c>
      <c r="J119" s="166">
        <f xml:space="preserve"> CHIDIST(G119,1)</f>
        <v>0.64833743443555925</v>
      </c>
    </row>
    <row r="120" spans="1:10">
      <c r="A120" s="154" t="s">
        <v>184</v>
      </c>
    </row>
    <row r="121" spans="1:10">
      <c r="G121" s="164"/>
      <c r="H121" s="164" t="s">
        <v>104</v>
      </c>
      <c r="I121" s="164" t="s">
        <v>51</v>
      </c>
    </row>
    <row r="122" spans="1:10">
      <c r="A122" s="164"/>
      <c r="B122" s="164" t="s">
        <v>104</v>
      </c>
      <c r="C122" s="164" t="s">
        <v>51</v>
      </c>
      <c r="G122" s="165">
        <v>1</v>
      </c>
      <c r="H122" s="165">
        <f xml:space="preserve"> ((B116-B123)^2/B123)</f>
        <v>4.1023166023166063E-3</v>
      </c>
      <c r="I122" s="165">
        <f>((C116-C123)^2/C123)</f>
        <v>1.2762762762762775E-2</v>
      </c>
    </row>
    <row r="123" spans="1:10">
      <c r="A123" s="165">
        <v>1</v>
      </c>
      <c r="B123" s="164">
        <f xml:space="preserve"> (B118*D116)/D118</f>
        <v>51.45945945945946</v>
      </c>
      <c r="C123" s="164">
        <f xml:space="preserve"> (C118*D116)/D118</f>
        <v>16.54054054054054</v>
      </c>
      <c r="G123" s="165">
        <v>2</v>
      </c>
      <c r="H123" s="165">
        <f xml:space="preserve"> ((B117-B124)^2/B124)</f>
        <v>4.6492921492921536E-2</v>
      </c>
      <c r="I123" s="165">
        <f xml:space="preserve"> ((C117-C124)^2/C124)</f>
        <v>0.14464464464464463</v>
      </c>
    </row>
    <row r="124" spans="1:10">
      <c r="A124" s="165">
        <v>2</v>
      </c>
      <c r="B124" s="164">
        <f xml:space="preserve"> (B118*D117)/D118</f>
        <v>4.5405405405405403</v>
      </c>
      <c r="C124" s="164">
        <f xml:space="preserve"> (C118*D117)/D118</f>
        <v>1.4594594594594594</v>
      </c>
    </row>
    <row r="125" spans="1:10">
      <c r="A125" s="165"/>
      <c r="B125" s="164"/>
      <c r="C125" s="164"/>
    </row>
    <row r="128" spans="1:10">
      <c r="A128" s="177" t="s">
        <v>204</v>
      </c>
    </row>
    <row r="129" spans="1:10" ht="15" thickBot="1">
      <c r="A129" s="164"/>
      <c r="B129" s="164" t="s">
        <v>105</v>
      </c>
      <c r="C129" s="164" t="s">
        <v>51</v>
      </c>
      <c r="D129" s="164"/>
    </row>
    <row r="130" spans="1:10" ht="15" thickBot="1">
      <c r="A130" s="165">
        <v>1</v>
      </c>
      <c r="B130" s="39">
        <f>Mod!E85</f>
        <v>61</v>
      </c>
      <c r="C130" s="39">
        <f>Mod!E91</f>
        <v>17</v>
      </c>
      <c r="D130" s="164">
        <f>SUM(B130:C130)</f>
        <v>78</v>
      </c>
      <c r="F130" s="177" t="s">
        <v>204</v>
      </c>
    </row>
    <row r="131" spans="1:10">
      <c r="A131" s="165">
        <v>2</v>
      </c>
      <c r="B131" s="39">
        <f>Mod!E86</f>
        <v>7</v>
      </c>
      <c r="C131" s="39">
        <f>Mod!E92</f>
        <v>1</v>
      </c>
      <c r="D131" s="164">
        <f t="shared" ref="D131:D132" si="19">SUM(B131:C131)</f>
        <v>8</v>
      </c>
    </row>
    <row r="132" spans="1:10" ht="15" thickBot="1">
      <c r="A132" s="164"/>
      <c r="B132" s="164">
        <f>SUM(B130:B131)</f>
        <v>68</v>
      </c>
      <c r="C132" s="41">
        <f>SUM(C130:C131)</f>
        <v>18</v>
      </c>
      <c r="D132" s="164">
        <f t="shared" si="19"/>
        <v>86</v>
      </c>
    </row>
    <row r="133" spans="1:10">
      <c r="F133" s="154" t="s">
        <v>182</v>
      </c>
      <c r="G133">
        <f xml:space="preserve"> SUM(H136:I137)</f>
        <v>0.378781213340037</v>
      </c>
      <c r="I133" t="s">
        <v>183</v>
      </c>
      <c r="J133" s="166">
        <f xml:space="preserve"> CHIDIST(G133,1)</f>
        <v>0.53825623311369886</v>
      </c>
    </row>
    <row r="134" spans="1:10">
      <c r="A134" s="154" t="s">
        <v>184</v>
      </c>
    </row>
    <row r="135" spans="1:10">
      <c r="G135" s="164"/>
      <c r="H135" s="164" t="s">
        <v>80</v>
      </c>
      <c r="I135" s="164" t="s">
        <v>51</v>
      </c>
    </row>
    <row r="136" spans="1:10">
      <c r="A136" s="164"/>
      <c r="B136" s="164" t="s">
        <v>80</v>
      </c>
      <c r="C136" s="164" t="s">
        <v>51</v>
      </c>
      <c r="G136" s="165">
        <v>1</v>
      </c>
      <c r="H136" s="165">
        <f xml:space="preserve"> ((B130-B137)^2/B137)</f>
        <v>7.3748640780105174E-3</v>
      </c>
      <c r="I136" s="165">
        <f>((C130-C137)^2/C137)</f>
        <v>2.7860597628039437E-2</v>
      </c>
    </row>
    <row r="137" spans="1:10">
      <c r="A137" s="165">
        <v>1</v>
      </c>
      <c r="B137" s="164">
        <f xml:space="preserve"> (B132*D130)/D132</f>
        <v>61.674418604651166</v>
      </c>
      <c r="C137" s="164">
        <f xml:space="preserve"> (C132*D130)/D132</f>
        <v>16.325581395348838</v>
      </c>
      <c r="G137" s="165">
        <v>2</v>
      </c>
      <c r="H137" s="165">
        <f xml:space="preserve"> ((B131-B138)^2/B138)</f>
        <v>7.1904924760601979E-2</v>
      </c>
      <c r="I137" s="165">
        <f xml:space="preserve"> ((C131-C138)^2/C138)</f>
        <v>0.27164082687338509</v>
      </c>
    </row>
    <row r="138" spans="1:10">
      <c r="A138" s="165">
        <v>2</v>
      </c>
      <c r="B138" s="164">
        <f xml:space="preserve"> (B132*D131)/D132</f>
        <v>6.3255813953488369</v>
      </c>
      <c r="C138" s="164">
        <f xml:space="preserve"> (C132*D131)/D132</f>
        <v>1.6744186046511629</v>
      </c>
    </row>
    <row r="139" spans="1:10">
      <c r="A139" s="165"/>
      <c r="B139" s="164"/>
      <c r="C139" s="164"/>
    </row>
    <row r="142" spans="1:10">
      <c r="A142" s="194" t="s">
        <v>205</v>
      </c>
    </row>
    <row r="143" spans="1:10" ht="15" thickBot="1">
      <c r="A143" s="164"/>
      <c r="B143" s="164" t="s">
        <v>104</v>
      </c>
      <c r="C143" s="164" t="s">
        <v>107</v>
      </c>
      <c r="D143" s="164"/>
    </row>
    <row r="144" spans="1:10" ht="15" thickBot="1">
      <c r="A144" s="165">
        <v>1</v>
      </c>
      <c r="B144" s="192">
        <f>Mod!E79</f>
        <v>51</v>
      </c>
      <c r="C144" s="39">
        <f>Mod!E97</f>
        <v>129</v>
      </c>
      <c r="D144" s="164">
        <f>SUM(B144:C144)</f>
        <v>180</v>
      </c>
      <c r="F144" s="194" t="s">
        <v>205</v>
      </c>
    </row>
    <row r="145" spans="1:10">
      <c r="A145" s="165">
        <v>2</v>
      </c>
      <c r="B145" s="192">
        <f>Mod!E80</f>
        <v>5</v>
      </c>
      <c r="C145" s="39">
        <f>Mod!E98</f>
        <v>13</v>
      </c>
      <c r="D145" s="164">
        <f t="shared" ref="D145:D146" si="20">SUM(B145:C145)</f>
        <v>18</v>
      </c>
    </row>
    <row r="146" spans="1:10" ht="15" thickBot="1">
      <c r="A146" s="164"/>
      <c r="B146" s="164">
        <f>SUM(B144:B145)</f>
        <v>56</v>
      </c>
      <c r="C146" s="41">
        <f>SUM(C144:C145)</f>
        <v>142</v>
      </c>
      <c r="D146" s="164">
        <f t="shared" si="20"/>
        <v>198</v>
      </c>
    </row>
    <row r="147" spans="1:10">
      <c r="F147" s="154" t="s">
        <v>182</v>
      </c>
      <c r="G147">
        <f xml:space="preserve"> SUM(H150:I151)</f>
        <v>2.4899396378269831E-3</v>
      </c>
      <c r="I147" t="s">
        <v>183</v>
      </c>
      <c r="J147" s="166">
        <f xml:space="preserve"> CHIDIST(G147,1)</f>
        <v>0.96020263914320381</v>
      </c>
    </row>
    <row r="148" spans="1:10">
      <c r="A148" s="154" t="s">
        <v>184</v>
      </c>
    </row>
    <row r="149" spans="1:10">
      <c r="G149" s="164"/>
      <c r="H149" s="164" t="s">
        <v>104</v>
      </c>
      <c r="I149" s="164" t="s">
        <v>107</v>
      </c>
    </row>
    <row r="150" spans="1:10">
      <c r="A150" s="164"/>
      <c r="B150" s="164" t="s">
        <v>104</v>
      </c>
      <c r="C150" s="164" t="s">
        <v>107</v>
      </c>
      <c r="G150" s="165">
        <v>1</v>
      </c>
      <c r="H150" s="165">
        <f xml:space="preserve"> ((B144-B151)^2/B151)</f>
        <v>1.6233766233767158E-4</v>
      </c>
      <c r="I150" s="165">
        <f>((C144-C151)^2/C151)</f>
        <v>6.4020486555701464E-5</v>
      </c>
    </row>
    <row r="151" spans="1:10">
      <c r="A151" s="165">
        <v>1</v>
      </c>
      <c r="B151" s="164">
        <f xml:space="preserve"> (B146*D144)/D146</f>
        <v>50.909090909090907</v>
      </c>
      <c r="C151" s="164">
        <f xml:space="preserve"> (C146*D144)/D146</f>
        <v>129.09090909090909</v>
      </c>
      <c r="G151" s="165">
        <v>2</v>
      </c>
      <c r="H151" s="165">
        <f xml:space="preserve"> ((B145-B152)^2/B152)</f>
        <v>1.6233766233766204E-3</v>
      </c>
      <c r="I151" s="165">
        <f xml:space="preserve"> ((C145-C152)^2/C152)</f>
        <v>6.4020486555698959E-4</v>
      </c>
    </row>
    <row r="152" spans="1:10">
      <c r="A152" s="165">
        <v>2</v>
      </c>
      <c r="B152" s="164">
        <f xml:space="preserve"> (B146*D145)/D146</f>
        <v>5.0909090909090908</v>
      </c>
      <c r="C152" s="164">
        <f xml:space="preserve"> (C146*D145)/D146</f>
        <v>12.909090909090908</v>
      </c>
    </row>
    <row r="153" spans="1:10">
      <c r="A153" s="165"/>
      <c r="B153" s="164"/>
      <c r="C153" s="164"/>
    </row>
    <row r="156" spans="1:10">
      <c r="A156" s="186" t="s">
        <v>197</v>
      </c>
    </row>
    <row r="157" spans="1:10" ht="15" thickBot="1">
      <c r="A157" s="164"/>
      <c r="B157" s="164" t="s">
        <v>80</v>
      </c>
      <c r="C157" s="164" t="s">
        <v>107</v>
      </c>
      <c r="D157" s="164"/>
    </row>
    <row r="158" spans="1:10" ht="15" thickBot="1">
      <c r="A158" s="165">
        <v>1</v>
      </c>
      <c r="B158" s="192">
        <f>Mod!E85</f>
        <v>61</v>
      </c>
      <c r="C158" s="39">
        <f>Mod!E97</f>
        <v>129</v>
      </c>
      <c r="D158" s="164">
        <f>SUM(B158:C158)</f>
        <v>190</v>
      </c>
      <c r="F158" s="186" t="s">
        <v>197</v>
      </c>
    </row>
    <row r="159" spans="1:10">
      <c r="A159" s="165">
        <v>2</v>
      </c>
      <c r="B159" s="192">
        <f>Mod!E86</f>
        <v>7</v>
      </c>
      <c r="C159" s="39">
        <f>Mod!E98</f>
        <v>13</v>
      </c>
      <c r="D159" s="164">
        <f t="shared" ref="D159:D160" si="21">SUM(B159:C159)</f>
        <v>20</v>
      </c>
    </row>
    <row r="160" spans="1:10" ht="15" thickBot="1">
      <c r="A160" s="164"/>
      <c r="B160" s="164">
        <f>SUM(B158:B159)</f>
        <v>68</v>
      </c>
      <c r="C160" s="41">
        <f>SUM(C158:C159)</f>
        <v>142</v>
      </c>
      <c r="D160" s="164">
        <f t="shared" si="21"/>
        <v>210</v>
      </c>
    </row>
    <row r="161" spans="1:10">
      <c r="F161" s="154" t="s">
        <v>182</v>
      </c>
      <c r="G161">
        <f xml:space="preserve"> SUM(H164:I165)</f>
        <v>6.9250643177953125E-2</v>
      </c>
      <c r="I161" t="s">
        <v>183</v>
      </c>
      <c r="J161" s="166">
        <f xml:space="preserve"> CHIDIST(G161,1)</f>
        <v>0.79243098290957648</v>
      </c>
    </row>
    <row r="162" spans="1:10">
      <c r="A162" s="154" t="s">
        <v>184</v>
      </c>
    </row>
    <row r="163" spans="1:10">
      <c r="G163" s="164"/>
      <c r="H163" s="164" t="s">
        <v>80</v>
      </c>
      <c r="I163" s="164" t="s">
        <v>107</v>
      </c>
    </row>
    <row r="164" spans="1:10">
      <c r="A164" s="164"/>
      <c r="B164" s="164" t="s">
        <v>80</v>
      </c>
      <c r="C164" s="164" t="s">
        <v>107</v>
      </c>
      <c r="G164" s="165">
        <v>1</v>
      </c>
      <c r="H164" s="165">
        <f xml:space="preserve"> ((B158-B165)^2/B165)</f>
        <v>4.459678608285448E-3</v>
      </c>
      <c r="I164" s="165">
        <f>((C158-C165)^2/C165)</f>
        <v>2.1356207419957907E-3</v>
      </c>
    </row>
    <row r="165" spans="1:10">
      <c r="A165" s="165">
        <v>1</v>
      </c>
      <c r="B165" s="164">
        <f xml:space="preserve"> (B160*D158)/D160</f>
        <v>61.523809523809526</v>
      </c>
      <c r="C165" s="164">
        <f xml:space="preserve"> (C160*D158)/D160</f>
        <v>128.47619047619048</v>
      </c>
      <c r="G165" s="165">
        <v>2</v>
      </c>
      <c r="H165" s="165">
        <f xml:space="preserve"> ((B159-B166)^2/B166)</f>
        <v>4.2366946778711466E-2</v>
      </c>
      <c r="I165" s="165">
        <f xml:space="preserve"> ((C159-C166)^2/C166)</f>
        <v>2.0288397048960422E-2</v>
      </c>
    </row>
    <row r="166" spans="1:10">
      <c r="A166" s="165">
        <v>2</v>
      </c>
      <c r="B166" s="164">
        <f xml:space="preserve"> (B160*D159)/D160</f>
        <v>6.4761904761904763</v>
      </c>
      <c r="C166" s="164">
        <f xml:space="preserve"> (C160*D159)/D160</f>
        <v>13.523809523809524</v>
      </c>
    </row>
    <row r="167" spans="1:10">
      <c r="A167" s="165"/>
      <c r="B167" s="164"/>
      <c r="C167" s="164"/>
    </row>
    <row r="173" spans="1:10">
      <c r="A173" s="186" t="s">
        <v>198</v>
      </c>
    </row>
    <row r="174" spans="1:10" ht="15" thickBot="1">
      <c r="A174" s="164"/>
      <c r="B174" s="164" t="s">
        <v>51</v>
      </c>
      <c r="C174" s="164" t="s">
        <v>107</v>
      </c>
      <c r="D174" s="164"/>
    </row>
    <row r="175" spans="1:10" ht="15" thickBot="1">
      <c r="A175" s="165">
        <v>1</v>
      </c>
      <c r="B175" s="39">
        <f>Mod!E91</f>
        <v>17</v>
      </c>
      <c r="C175" s="39">
        <f>Mod!E97</f>
        <v>129</v>
      </c>
      <c r="D175" s="164">
        <f>SUM(B175:C175)</f>
        <v>146</v>
      </c>
      <c r="F175" s="186" t="s">
        <v>198</v>
      </c>
    </row>
    <row r="176" spans="1:10">
      <c r="A176" s="165">
        <v>2</v>
      </c>
      <c r="B176" s="39">
        <f>Mod!E92</f>
        <v>1</v>
      </c>
      <c r="C176" s="39">
        <f>Mod!E98</f>
        <v>13</v>
      </c>
      <c r="D176" s="164">
        <f t="shared" ref="D176:D177" si="22">SUM(B176:C176)</f>
        <v>14</v>
      </c>
    </row>
    <row r="177" spans="1:10" ht="15" thickBot="1">
      <c r="A177" s="164"/>
      <c r="B177" s="164">
        <f>SUM(B175:B176)</f>
        <v>18</v>
      </c>
      <c r="C177" s="41">
        <f>SUM(C175:C176)</f>
        <v>142</v>
      </c>
      <c r="D177" s="164">
        <f t="shared" si="22"/>
        <v>160</v>
      </c>
    </row>
    <row r="178" spans="1:10">
      <c r="F178" s="154" t="s">
        <v>182</v>
      </c>
      <c r="G178">
        <f xml:space="preserve"> SUM(H181:I182)</f>
        <v>0.25921127985569403</v>
      </c>
      <c r="I178" t="s">
        <v>183</v>
      </c>
      <c r="J178" s="166">
        <f xml:space="preserve"> CHIDIST(G178,1)</f>
        <v>0.6106625345125346</v>
      </c>
    </row>
    <row r="179" spans="1:10">
      <c r="A179" s="154" t="s">
        <v>184</v>
      </c>
    </row>
    <row r="180" spans="1:10">
      <c r="G180" s="164"/>
      <c r="H180" s="164" t="s">
        <v>51</v>
      </c>
      <c r="I180" s="164" t="s">
        <v>107</v>
      </c>
    </row>
    <row r="181" spans="1:10">
      <c r="A181" s="164"/>
      <c r="B181" s="164" t="s">
        <v>51</v>
      </c>
      <c r="C181" s="164" t="s">
        <v>107</v>
      </c>
      <c r="G181" s="165">
        <v>1</v>
      </c>
      <c r="H181" s="165">
        <f xml:space="preserve"> ((B175-B182)^2/B182)</f>
        <v>2.0129375951293708E-2</v>
      </c>
      <c r="I181" s="165">
        <f>((C175-C182)^2/C182)</f>
        <v>2.55161103607939E-3</v>
      </c>
    </row>
    <row r="182" spans="1:10">
      <c r="A182" s="165">
        <v>1</v>
      </c>
      <c r="B182" s="164">
        <f xml:space="preserve"> (B177*D175)/D177</f>
        <v>16.425000000000001</v>
      </c>
      <c r="C182" s="164">
        <f xml:space="preserve"> (C177*D175)/D177</f>
        <v>129.57499999999999</v>
      </c>
      <c r="G182" s="165">
        <v>2</v>
      </c>
      <c r="H182" s="165">
        <f xml:space="preserve"> ((B176-B183)^2/B183)</f>
        <v>0.2099206349206349</v>
      </c>
      <c r="I182" s="165">
        <f xml:space="preserve"> ((C176-C183)^2/C183)</f>
        <v>2.660965794768605E-2</v>
      </c>
    </row>
    <row r="183" spans="1:10">
      <c r="A183" s="165">
        <v>2</v>
      </c>
      <c r="B183" s="164">
        <f xml:space="preserve"> (B177*D176)/D177</f>
        <v>1.575</v>
      </c>
      <c r="C183" s="164">
        <f xml:space="preserve"> (C177*D176)/D177</f>
        <v>12.425000000000001</v>
      </c>
    </row>
    <row r="184" spans="1:10">
      <c r="A184" s="165"/>
      <c r="B184" s="164"/>
      <c r="C184" s="16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84"/>
  <sheetViews>
    <sheetView workbookViewId="0">
      <selection activeCell="C3" sqref="C3"/>
    </sheetView>
  </sheetViews>
  <sheetFormatPr baseColWidth="10" defaultRowHeight="14.5"/>
  <sheetData>
    <row r="1" spans="1:11">
      <c r="A1" s="17"/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7">
        <f>Mod!F82</f>
        <v>33</v>
      </c>
      <c r="C3" s="77">
        <f>Mod!F76</f>
        <v>24</v>
      </c>
      <c r="D3" s="164">
        <f>SUM(B3:C3)</f>
        <v>57</v>
      </c>
      <c r="E3" s="17"/>
      <c r="F3" s="17"/>
      <c r="G3" s="17" t="s">
        <v>182</v>
      </c>
      <c r="H3" s="17">
        <f xml:space="preserve"> SUM(H6:I8)</f>
        <v>2.6653693056169834</v>
      </c>
      <c r="I3" s="17"/>
      <c r="J3" s="17" t="s">
        <v>183</v>
      </c>
      <c r="K3" s="166">
        <f xml:space="preserve"> CHIDIST(H3,2)</f>
        <v>0.26376818391666856</v>
      </c>
    </row>
    <row r="4" spans="1:11">
      <c r="A4" s="165" t="s">
        <v>188</v>
      </c>
      <c r="B4" s="77">
        <f>Mod!E83</f>
        <v>1</v>
      </c>
      <c r="C4" s="77">
        <f>Mod!F77</f>
        <v>4</v>
      </c>
      <c r="D4" s="164">
        <f t="shared" ref="D4:D5" si="0">SUM(B4:C4)</f>
        <v>5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7">
        <f>Mod!F84</f>
        <v>0</v>
      </c>
      <c r="C5" s="77">
        <f>Mod!F78</f>
        <v>0</v>
      </c>
      <c r="D5" s="164">
        <f t="shared" si="0"/>
        <v>0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9.7073804054728874E-2</v>
      </c>
      <c r="I6" s="167">
        <f xml:space="preserve"> ((C3-C10)^2/C10)</f>
        <v>0.11787533349502792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xml:space="preserve"> ((B4-B11)^2/B11)</f>
        <v>1.1066413662239087</v>
      </c>
      <c r="I7" s="167">
        <f xml:space="preserve"> ((C4-C11)^2/C11)</f>
        <v>1.3437788018433177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31.258064516129032</v>
      </c>
      <c r="C10" s="164">
        <f xml:space="preserve"> (C6*D3)/D6</f>
        <v>25.741935483870968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2.7419354838709675</v>
      </c>
      <c r="C11" s="164">
        <f xml:space="preserve"> (C6*D4)/D6</f>
        <v>2.2580645161290325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</v>
      </c>
      <c r="C12" s="164">
        <f xml:space="preserve"> (C6*D5)/D6</f>
        <v>0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Mod!F88</f>
        <v>7</v>
      </c>
      <c r="C19" s="77">
        <f>Mod!F76</f>
        <v>24</v>
      </c>
      <c r="D19" s="164">
        <f>SUM(B19:C19)</f>
        <v>31</v>
      </c>
      <c r="E19" s="17"/>
      <c r="F19" s="17"/>
      <c r="G19" s="17" t="s">
        <v>182</v>
      </c>
      <c r="H19" s="17">
        <f xml:space="preserve"> SUM(H22:I24)</f>
        <v>0.31575354155999308</v>
      </c>
      <c r="I19" s="17"/>
      <c r="J19" s="17" t="s">
        <v>183</v>
      </c>
      <c r="K19" s="166">
        <f xml:space="preserve"> CHIDIST(H19,2)</f>
        <v>0.85395500769442279</v>
      </c>
    </row>
    <row r="20" spans="1:11">
      <c r="A20" s="165" t="s">
        <v>188</v>
      </c>
      <c r="B20" s="78">
        <f>Mod!F89</f>
        <v>2</v>
      </c>
      <c r="C20" s="77">
        <f>Mod!F77</f>
        <v>4</v>
      </c>
      <c r="D20" s="164">
        <f t="shared" ref="D20:D21" si="1">SUM(B20:C20)</f>
        <v>6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Mod!F90</f>
        <v>0</v>
      </c>
      <c r="C21" s="77">
        <f>Mod!F78</f>
        <v>0</v>
      </c>
      <c r="D21" s="164">
        <f t="shared" si="1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3.8748425845200017E-2</v>
      </c>
      <c r="I22" s="167">
        <f t="shared" ref="I22:I23" si="2" xml:space="preserve"> ((C19-C26)^2/C26)</f>
        <v>1.2454851164528576E-2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3" xml:space="preserve"> ((B20-B27)^2/B27)</f>
        <v>0.20020020020020021</v>
      </c>
      <c r="I23" s="167">
        <f t="shared" si="2"/>
        <v>6.4350064350064309E-2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7.5405405405405403</v>
      </c>
      <c r="C26" s="164">
        <f xml:space="preserve"> (C22*D19)/D22</f>
        <v>23.45945945945946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1.4594594594594594</v>
      </c>
      <c r="C27" s="164">
        <f xml:space="preserve"> (C22*D20)/D22</f>
        <v>4.5405405405405403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Mod!F88</f>
        <v>7</v>
      </c>
      <c r="C35" s="77">
        <f>Mod!F82</f>
        <v>33</v>
      </c>
      <c r="D35" s="164">
        <f>SUM(B35:C35)</f>
        <v>40</v>
      </c>
      <c r="E35" s="17"/>
      <c r="F35" s="17"/>
      <c r="G35" s="17" t="s">
        <v>182</v>
      </c>
      <c r="H35" s="17">
        <f xml:space="preserve"> SUM(H38:I40)</f>
        <v>4.0763344226579523</v>
      </c>
      <c r="I35" s="17"/>
      <c r="J35" s="17" t="s">
        <v>183</v>
      </c>
      <c r="K35" s="166">
        <f xml:space="preserve"> CHIDIST(H35,2)</f>
        <v>0.13026724455076608</v>
      </c>
    </row>
    <row r="36" spans="1:11">
      <c r="A36" s="165" t="s">
        <v>188</v>
      </c>
      <c r="B36" s="78">
        <f>B20</f>
        <v>2</v>
      </c>
      <c r="C36" s="77">
        <f>Mod!F83</f>
        <v>1</v>
      </c>
      <c r="D36" s="164">
        <f t="shared" ref="D36:D37" si="4">SUM(B36:C36)</f>
        <v>3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B21</f>
        <v>0</v>
      </c>
      <c r="C37" s="77">
        <f>Mod!F84</f>
        <v>0</v>
      </c>
      <c r="D37" s="164">
        <f t="shared" si="4"/>
        <v>0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0.22487080103359192</v>
      </c>
      <c r="I38" s="167">
        <f t="shared" ref="I38:I39" si="5" xml:space="preserve"> ((C35-C42)^2/C42)</f>
        <v>5.952462380300963E-2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" si="6" xml:space="preserve"> ((B36-B43)^2/B43)</f>
        <v>2.9982773471145565</v>
      </c>
      <c r="I39" s="167">
        <f t="shared" si="5"/>
        <v>0.79366165070679451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8.3720930232558146</v>
      </c>
      <c r="C42" s="164">
        <f xml:space="preserve"> (C38*D35)/D38</f>
        <v>31.627906976744185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0.62790697674418605</v>
      </c>
      <c r="C43" s="164">
        <f xml:space="preserve"> (C38*D36)/D38</f>
        <v>2.3720930232558142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</v>
      </c>
      <c r="C44" s="164">
        <f xml:space="preserve"> (C38*D37)/D38</f>
        <v>0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Mod!F76</f>
        <v>24</v>
      </c>
      <c r="C52" s="77">
        <f>Mod!F94</f>
        <v>64</v>
      </c>
      <c r="D52" s="164">
        <f>SUM(B52:C52)</f>
        <v>88</v>
      </c>
      <c r="E52" s="17"/>
      <c r="F52" s="17"/>
      <c r="G52" s="17" t="s">
        <v>182</v>
      </c>
      <c r="H52" s="17">
        <f xml:space="preserve"> SUM(H55:I57)</f>
        <v>0.39839034205231394</v>
      </c>
      <c r="I52" s="17"/>
      <c r="J52" s="17" t="s">
        <v>183</v>
      </c>
      <c r="K52" s="166">
        <f xml:space="preserve"> CHIDIST(H52,2)</f>
        <v>0.81938995654727798</v>
      </c>
    </row>
    <row r="53" spans="1:11">
      <c r="A53" s="165" t="s">
        <v>188</v>
      </c>
      <c r="B53" s="77">
        <f>Mod!F77</f>
        <v>4</v>
      </c>
      <c r="C53" s="77">
        <f>Mod!F95</f>
        <v>7</v>
      </c>
      <c r="D53" s="164">
        <f t="shared" ref="D53:D54" si="7">SUM(B53:C53)</f>
        <v>11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Mod!F78</f>
        <v>0</v>
      </c>
      <c r="C54" s="77">
        <f>Mod!F96</f>
        <v>0</v>
      </c>
      <c r="D54" s="164">
        <f t="shared" si="7"/>
        <v>0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3.1746031746031772E-2</v>
      </c>
      <c r="I55" s="167">
        <f t="shared" ref="I55:I56" si="8" xml:space="preserve"> ((C52-C59)^2/C59)</f>
        <v>1.2519561815336373E-2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" si="9" xml:space="preserve"> ((B53-B60)^2/B60)</f>
        <v>0.25396825396825395</v>
      </c>
      <c r="I56" s="167">
        <f t="shared" si="8"/>
        <v>0.10015649452269179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24.888888888888889</v>
      </c>
      <c r="C59" s="164">
        <f xml:space="preserve"> (C55*D52)/D55</f>
        <v>63.111111111111114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3.1111111111111112</v>
      </c>
      <c r="C60" s="164">
        <f xml:space="preserve"> (C55*D53)/D55</f>
        <v>7.8888888888888893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</v>
      </c>
      <c r="C61" s="164">
        <f xml:space="preserve"> (C55*D54)/D55</f>
        <v>0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Mod!F82</f>
        <v>33</v>
      </c>
      <c r="C69" s="77">
        <f>Mod!F94</f>
        <v>64</v>
      </c>
      <c r="D69" s="164">
        <f>SUM(B69:C69)</f>
        <v>97</v>
      </c>
      <c r="E69" s="17"/>
      <c r="F69" s="17"/>
      <c r="G69" s="17" t="s">
        <v>182</v>
      </c>
      <c r="H69" s="17">
        <f xml:space="preserve"> SUM(H72:I74)</f>
        <v>1.5632313437935073</v>
      </c>
      <c r="I69" s="17"/>
      <c r="J69" s="17" t="s">
        <v>183</v>
      </c>
      <c r="K69" s="166">
        <f xml:space="preserve"> CHIDIST(H69,2)</f>
        <v>0.45766597558389571</v>
      </c>
    </row>
    <row r="70" spans="1:11">
      <c r="A70" s="165" t="s">
        <v>188</v>
      </c>
      <c r="B70" s="77">
        <f>Mod!F83</f>
        <v>1</v>
      </c>
      <c r="C70" s="77">
        <f>Mod!F95</f>
        <v>7</v>
      </c>
      <c r="D70" s="164">
        <f t="shared" ref="D70:D71" si="10">SUM(B70:C70)</f>
        <v>8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Mod!F84</f>
        <v>0</v>
      </c>
      <c r="C71" s="77">
        <f>Mod!F96</f>
        <v>0</v>
      </c>
      <c r="D71" s="164">
        <f t="shared" si="10"/>
        <v>0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8.0536544514713246E-2</v>
      </c>
      <c r="I72" s="167">
        <f t="shared" ref="I72:I73" si="11" xml:space="preserve"> ((C69-C76)^2/C76)</f>
        <v>3.8566795964792427E-2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" si="12" xml:space="preserve"> ((B70-B77)^2/B77)</f>
        <v>0.97650560224089644</v>
      </c>
      <c r="I73" s="167">
        <f t="shared" si="11"/>
        <v>0.4676224010731051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31.409523809523808</v>
      </c>
      <c r="C76" s="164">
        <f xml:space="preserve"> (C72*D69)/D72</f>
        <v>65.590476190476195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2.5904761904761906</v>
      </c>
      <c r="C77" s="164">
        <f xml:space="preserve"> (C72*D70)/D72</f>
        <v>5.4095238095238098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</v>
      </c>
      <c r="C78" s="164">
        <f xml:space="preserve"> (C72*D71)/D72</f>
        <v>0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Mod!F88</f>
        <v>7</v>
      </c>
      <c r="C85" s="77">
        <f>Mod!F94</f>
        <v>64</v>
      </c>
      <c r="D85" s="164">
        <f>SUM(B85:C85)</f>
        <v>71</v>
      </c>
      <c r="E85" s="17"/>
      <c r="F85" s="17"/>
      <c r="G85" s="17" t="s">
        <v>182</v>
      </c>
      <c r="H85" s="17">
        <f xml:space="preserve"> SUM(H88:I90)</f>
        <v>1.2227634630597004</v>
      </c>
      <c r="I85" s="17"/>
      <c r="J85" s="17" t="s">
        <v>183</v>
      </c>
      <c r="K85" s="166">
        <f xml:space="preserve"> CHIDIST(H85,2)</f>
        <v>0.5426006224859744</v>
      </c>
    </row>
    <row r="86" spans="1:11">
      <c r="A86" s="165" t="s">
        <v>188</v>
      </c>
      <c r="B86" s="78">
        <f>Mod!F89</f>
        <v>2</v>
      </c>
      <c r="C86" s="77">
        <f>Mod!F95</f>
        <v>7</v>
      </c>
      <c r="D86" s="164">
        <f t="shared" ref="D86:D87" si="13">SUM(B86:C86)</f>
        <v>9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Mod!F90</f>
        <v>0</v>
      </c>
      <c r="C87" s="77">
        <f>Mod!F96</f>
        <v>0</v>
      </c>
      <c r="D87" s="164">
        <f t="shared" si="13"/>
        <v>0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0.12208528951486694</v>
      </c>
      <c r="I88" s="167">
        <f t="shared" ref="I88:I89" si="14" xml:space="preserve"> ((C85-C92)^2/C92)</f>
        <v>1.5475600079349245E-2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" si="15" xml:space="preserve"> ((B86-B93)^2/B93)</f>
        <v>0.96311728395061735</v>
      </c>
      <c r="I89" s="167">
        <f t="shared" si="14"/>
        <v>0.12208528951486694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7.9874999999999998</v>
      </c>
      <c r="C92" s="164">
        <f xml:space="preserve"> (C88*D85)/D88</f>
        <v>63.012500000000003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1.0125</v>
      </c>
      <c r="C93" s="164">
        <f xml:space="preserve"> (C88*D86)/D88</f>
        <v>7.9874999999999998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</v>
      </c>
      <c r="C94" s="164">
        <f xml:space="preserve"> (C88*D87)/D88</f>
        <v>0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97" spans="1:10" ht="15" thickBot="1"/>
    <row r="98" spans="1:10" ht="15" thickBot="1">
      <c r="A98" s="193" t="s">
        <v>201</v>
      </c>
    </row>
    <row r="100" spans="1:10">
      <c r="A100" s="171" t="s">
        <v>202</v>
      </c>
    </row>
    <row r="101" spans="1:10" ht="15" thickBot="1">
      <c r="A101" s="164"/>
      <c r="B101" s="164" t="s">
        <v>104</v>
      </c>
      <c r="C101" s="164" t="s">
        <v>105</v>
      </c>
      <c r="D101" s="164"/>
    </row>
    <row r="102" spans="1:10" ht="15" thickBot="1">
      <c r="A102" s="165">
        <v>1</v>
      </c>
      <c r="B102" s="192">
        <f>Mod!F79</f>
        <v>52</v>
      </c>
      <c r="C102" s="39">
        <f>Mod!F85</f>
        <v>67</v>
      </c>
      <c r="D102" s="164">
        <f>SUM(B102:C102)</f>
        <v>119</v>
      </c>
      <c r="F102" s="171" t="s">
        <v>202</v>
      </c>
    </row>
    <row r="103" spans="1:10">
      <c r="A103" s="165">
        <v>2</v>
      </c>
      <c r="B103" s="192">
        <f>Mod!F80</f>
        <v>4</v>
      </c>
      <c r="C103" s="39">
        <f>Mod!F86</f>
        <v>1</v>
      </c>
      <c r="D103" s="164">
        <f t="shared" ref="D103:D104" si="16">SUM(B103:C103)</f>
        <v>5</v>
      </c>
    </row>
    <row r="104" spans="1:10" ht="15" thickBot="1">
      <c r="A104" s="164"/>
      <c r="B104" s="164">
        <f>SUM(B102:B103)</f>
        <v>56</v>
      </c>
      <c r="C104" s="41">
        <f>SUM(C102:C103)</f>
        <v>68</v>
      </c>
      <c r="D104" s="164">
        <f t="shared" si="16"/>
        <v>124</v>
      </c>
    </row>
    <row r="105" spans="1:10">
      <c r="F105" s="154" t="s">
        <v>182</v>
      </c>
      <c r="G105">
        <f xml:space="preserve"> SUM(H108:I109)</f>
        <v>2.5533789986582862</v>
      </c>
      <c r="I105" t="s">
        <v>183</v>
      </c>
      <c r="J105" s="166">
        <f xml:space="preserve"> CHIDIST(G105,1)</f>
        <v>0.11005864620260079</v>
      </c>
    </row>
    <row r="106" spans="1:10">
      <c r="A106" s="154" t="s">
        <v>184</v>
      </c>
    </row>
    <row r="107" spans="1:10">
      <c r="G107" s="164"/>
      <c r="H107" s="164" t="s">
        <v>104</v>
      </c>
      <c r="I107" s="164" t="s">
        <v>105</v>
      </c>
    </row>
    <row r="108" spans="1:10">
      <c r="A108" s="164"/>
      <c r="B108" s="164" t="s">
        <v>104</v>
      </c>
      <c r="C108" s="164" t="s">
        <v>105</v>
      </c>
      <c r="G108" s="165">
        <v>1</v>
      </c>
      <c r="H108" s="165">
        <f xml:space="preserve"> ((B102-B109)^2/B109)</f>
        <v>5.6461294195097406E-2</v>
      </c>
      <c r="I108" s="165">
        <f>((C102-C109)^2/C109)</f>
        <v>4.6497536395962186E-2</v>
      </c>
    </row>
    <row r="109" spans="1:10">
      <c r="A109" s="165">
        <v>1</v>
      </c>
      <c r="B109" s="164">
        <f xml:space="preserve"> (B104*D102)/D104</f>
        <v>53.741935483870968</v>
      </c>
      <c r="C109" s="164">
        <f xml:space="preserve"> (C104*D102)/D104</f>
        <v>65.258064516129039</v>
      </c>
      <c r="G109" s="165">
        <v>2</v>
      </c>
      <c r="H109" s="165">
        <f xml:space="preserve"> ((B103-B110)^2/B110)</f>
        <v>1.3437788018433177</v>
      </c>
      <c r="I109" s="165">
        <f xml:space="preserve"> ((C103-C110)^2/C110)</f>
        <v>1.1066413662239087</v>
      </c>
    </row>
    <row r="110" spans="1:10">
      <c r="A110" s="165">
        <v>2</v>
      </c>
      <c r="B110" s="164">
        <f xml:space="preserve"> (B104*D103)/D104</f>
        <v>2.2580645161290325</v>
      </c>
      <c r="C110" s="164">
        <f xml:space="preserve"> (C104*D103)/D104</f>
        <v>2.7419354838709675</v>
      </c>
    </row>
    <row r="111" spans="1:10">
      <c r="A111" s="165"/>
      <c r="B111" s="164"/>
      <c r="C111" s="164"/>
    </row>
    <row r="114" spans="1:10">
      <c r="A114" s="174" t="s">
        <v>203</v>
      </c>
    </row>
    <row r="115" spans="1:10" ht="15" thickBot="1">
      <c r="A115" s="164"/>
      <c r="B115" s="164" t="s">
        <v>104</v>
      </c>
      <c r="C115" s="164" t="s">
        <v>51</v>
      </c>
      <c r="D115" s="164"/>
    </row>
    <row r="116" spans="1:10" ht="15" thickBot="1">
      <c r="A116" s="165">
        <v>1</v>
      </c>
      <c r="B116" s="192">
        <f>Mod!F79</f>
        <v>52</v>
      </c>
      <c r="C116" s="39">
        <f>Mod!F91</f>
        <v>16</v>
      </c>
      <c r="D116" s="164">
        <f>SUM(B116:C116)</f>
        <v>68</v>
      </c>
      <c r="F116" s="174" t="s">
        <v>203</v>
      </c>
    </row>
    <row r="117" spans="1:10">
      <c r="A117" s="165">
        <v>2</v>
      </c>
      <c r="B117" s="192">
        <f>Mod!F80</f>
        <v>4</v>
      </c>
      <c r="C117" s="39">
        <f>Mod!F92</f>
        <v>2</v>
      </c>
      <c r="D117" s="164">
        <f t="shared" ref="D117:D118" si="17">SUM(B117:C117)</f>
        <v>6</v>
      </c>
    </row>
    <row r="118" spans="1:10" ht="15" thickBot="1">
      <c r="A118" s="164"/>
      <c r="B118" s="164">
        <f>SUM(B116:B117)</f>
        <v>56</v>
      </c>
      <c r="C118" s="41">
        <f>SUM(C116:C117)</f>
        <v>18</v>
      </c>
      <c r="D118" s="164">
        <f t="shared" si="17"/>
        <v>74</v>
      </c>
    </row>
    <row r="119" spans="1:10">
      <c r="F119" s="154" t="s">
        <v>182</v>
      </c>
      <c r="G119">
        <f xml:space="preserve"> SUM(H122:I123)</f>
        <v>0.28789293495175844</v>
      </c>
      <c r="I119" t="s">
        <v>183</v>
      </c>
      <c r="J119" s="166">
        <f xml:space="preserve"> CHIDIST(G119,1)</f>
        <v>0.59157396173335552</v>
      </c>
    </row>
    <row r="120" spans="1:10">
      <c r="A120" s="154" t="s">
        <v>184</v>
      </c>
    </row>
    <row r="121" spans="1:10">
      <c r="G121" s="164"/>
      <c r="H121" s="164" t="s">
        <v>104</v>
      </c>
      <c r="I121" s="164" t="s">
        <v>51</v>
      </c>
    </row>
    <row r="122" spans="1:10">
      <c r="A122" s="164"/>
      <c r="B122" s="164" t="s">
        <v>104</v>
      </c>
      <c r="C122" s="164" t="s">
        <v>51</v>
      </c>
      <c r="G122" s="165">
        <v>1</v>
      </c>
      <c r="H122" s="165">
        <f xml:space="preserve"> ((B116-B123)^2/B123)</f>
        <v>5.6779468544174393E-3</v>
      </c>
      <c r="I122" s="165">
        <f>((C116-C123)^2/C123)</f>
        <v>1.7664723547076478E-2</v>
      </c>
    </row>
    <row r="123" spans="1:10">
      <c r="A123" s="165">
        <v>1</v>
      </c>
      <c r="B123" s="164">
        <f xml:space="preserve"> (B118*D116)/D118</f>
        <v>51.45945945945946</v>
      </c>
      <c r="C123" s="164">
        <f xml:space="preserve"> (C118*D116)/D118</f>
        <v>16.54054054054054</v>
      </c>
      <c r="G123" s="165">
        <v>2</v>
      </c>
      <c r="H123" s="165">
        <f xml:space="preserve"> ((B117-B124)^2/B124)</f>
        <v>6.4350064350064309E-2</v>
      </c>
      <c r="I123" s="165">
        <f xml:space="preserve"> ((C117-C124)^2/C124)</f>
        <v>0.20020020020020021</v>
      </c>
    </row>
    <row r="124" spans="1:10">
      <c r="A124" s="165">
        <v>2</v>
      </c>
      <c r="B124" s="164">
        <f xml:space="preserve"> (B118*D117)/D118</f>
        <v>4.5405405405405403</v>
      </c>
      <c r="C124" s="164">
        <f xml:space="preserve"> (C118*D117)/D118</f>
        <v>1.4594594594594594</v>
      </c>
    </row>
    <row r="125" spans="1:10">
      <c r="A125" s="165"/>
      <c r="B125" s="164"/>
      <c r="C125" s="164"/>
    </row>
    <row r="128" spans="1:10">
      <c r="A128" s="177" t="s">
        <v>204</v>
      </c>
    </row>
    <row r="129" spans="1:10" ht="15" thickBot="1">
      <c r="A129" s="164"/>
      <c r="B129" s="164" t="s">
        <v>105</v>
      </c>
      <c r="C129" s="164" t="s">
        <v>51</v>
      </c>
      <c r="D129" s="164"/>
    </row>
    <row r="130" spans="1:10" ht="15" thickBot="1">
      <c r="A130" s="165">
        <v>1</v>
      </c>
      <c r="B130" s="39">
        <f>Mod!F85</f>
        <v>67</v>
      </c>
      <c r="C130" s="39">
        <f>Mod!F91</f>
        <v>16</v>
      </c>
      <c r="D130" s="164">
        <f>SUM(B130:C130)</f>
        <v>83</v>
      </c>
      <c r="F130" s="177" t="s">
        <v>204</v>
      </c>
    </row>
    <row r="131" spans="1:10">
      <c r="A131" s="165">
        <v>2</v>
      </c>
      <c r="B131" s="39">
        <f>Mod!F86</f>
        <v>1</v>
      </c>
      <c r="C131" s="39">
        <f>Mod!F92</f>
        <v>2</v>
      </c>
      <c r="D131" s="164">
        <f t="shared" ref="D131:D132" si="18">SUM(B131:C131)</f>
        <v>3</v>
      </c>
    </row>
    <row r="132" spans="1:10" ht="15" thickBot="1">
      <c r="A132" s="164"/>
      <c r="B132" s="164">
        <f>SUM(B130:B131)</f>
        <v>68</v>
      </c>
      <c r="C132" s="41">
        <f>SUM(C130:C131)</f>
        <v>18</v>
      </c>
      <c r="D132" s="164">
        <f t="shared" si="18"/>
        <v>86</v>
      </c>
    </row>
    <row r="133" spans="1:10">
      <c r="F133" s="154" t="s">
        <v>182</v>
      </c>
      <c r="G133">
        <f xml:space="preserve"> SUM(H136:I137)</f>
        <v>3.9289970338871831</v>
      </c>
      <c r="I133" t="s">
        <v>183</v>
      </c>
      <c r="J133" s="166">
        <f xml:space="preserve"> CHIDIST(G133,1)</f>
        <v>4.7460241814062866E-2</v>
      </c>
    </row>
    <row r="134" spans="1:10">
      <c r="A134" s="154" t="s">
        <v>184</v>
      </c>
    </row>
    <row r="135" spans="1:10">
      <c r="G135" s="164"/>
      <c r="H135" s="164" t="s">
        <v>80</v>
      </c>
      <c r="I135" s="164" t="s">
        <v>51</v>
      </c>
    </row>
    <row r="136" spans="1:10">
      <c r="A136" s="164"/>
      <c r="B136" s="164" t="s">
        <v>80</v>
      </c>
      <c r="C136" s="164" t="s">
        <v>51</v>
      </c>
      <c r="G136" s="165">
        <v>1</v>
      </c>
      <c r="H136" s="165">
        <f xml:space="preserve"> ((B130-B137)^2/B137)</f>
        <v>2.8686565688197413E-2</v>
      </c>
      <c r="I136" s="165">
        <f>((C130-C137)^2/C137)</f>
        <v>0.10837147037763467</v>
      </c>
    </row>
    <row r="137" spans="1:10">
      <c r="A137" s="165">
        <v>1</v>
      </c>
      <c r="B137" s="164">
        <f xml:space="preserve"> (B132*D130)/D132</f>
        <v>65.627906976744185</v>
      </c>
      <c r="C137" s="164">
        <f xml:space="preserve"> (C132*D130)/D132</f>
        <v>17.372093023255815</v>
      </c>
      <c r="G137" s="165">
        <v>2</v>
      </c>
      <c r="H137" s="165">
        <f xml:space="preserve"> ((B131-B138)^2/B138)</f>
        <v>0.79366165070679451</v>
      </c>
      <c r="I137" s="165">
        <f xml:space="preserve"> ((C131-C138)^2/C138)</f>
        <v>2.9982773471145565</v>
      </c>
    </row>
    <row r="138" spans="1:10">
      <c r="A138" s="165">
        <v>2</v>
      </c>
      <c r="B138" s="164">
        <f xml:space="preserve"> (B132*D131)/D132</f>
        <v>2.3720930232558142</v>
      </c>
      <c r="C138" s="164">
        <f xml:space="preserve"> (C132*D131)/D132</f>
        <v>0.62790697674418605</v>
      </c>
    </row>
    <row r="139" spans="1:10">
      <c r="A139" s="165"/>
      <c r="B139" s="164"/>
      <c r="C139" s="164"/>
    </row>
    <row r="142" spans="1:10">
      <c r="A142" s="194" t="s">
        <v>205</v>
      </c>
    </row>
    <row r="143" spans="1:10" ht="15" thickBot="1">
      <c r="A143" s="164"/>
      <c r="B143" s="164" t="s">
        <v>104</v>
      </c>
      <c r="C143" s="164" t="s">
        <v>107</v>
      </c>
      <c r="D143" s="164"/>
    </row>
    <row r="144" spans="1:10" ht="15" thickBot="1">
      <c r="A144" s="165">
        <v>1</v>
      </c>
      <c r="B144" s="192">
        <f>Mod!F79</f>
        <v>52</v>
      </c>
      <c r="C144" s="39">
        <f>Mod!F97</f>
        <v>135</v>
      </c>
      <c r="D144" s="164">
        <f>SUM(B144:C144)</f>
        <v>187</v>
      </c>
      <c r="F144" s="194" t="s">
        <v>205</v>
      </c>
    </row>
    <row r="145" spans="1:10">
      <c r="A145" s="165">
        <v>2</v>
      </c>
      <c r="B145" s="192">
        <f>Mod!F80</f>
        <v>4</v>
      </c>
      <c r="C145" s="39">
        <f>Mod!F98</f>
        <v>7</v>
      </c>
      <c r="D145" s="164">
        <f t="shared" ref="D145:D146" si="19">SUM(B145:C145)</f>
        <v>11</v>
      </c>
    </row>
    <row r="146" spans="1:10" ht="15" thickBot="1">
      <c r="A146" s="164"/>
      <c r="B146" s="164">
        <f>SUM(B144:B145)</f>
        <v>56</v>
      </c>
      <c r="C146" s="41">
        <f>SUM(C144:C145)</f>
        <v>142</v>
      </c>
      <c r="D146" s="164">
        <f t="shared" si="19"/>
        <v>198</v>
      </c>
    </row>
    <row r="147" spans="1:10">
      <c r="F147" s="154" t="s">
        <v>182</v>
      </c>
      <c r="G147">
        <f xml:space="preserve"> SUM(H150:I151)</f>
        <v>0.37495561604923655</v>
      </c>
      <c r="I147" t="s">
        <v>183</v>
      </c>
      <c r="J147" s="166">
        <f xml:space="preserve"> CHIDIST(G147,1)</f>
        <v>0.54031534680476379</v>
      </c>
    </row>
    <row r="148" spans="1:10">
      <c r="A148" s="154" t="s">
        <v>184</v>
      </c>
    </row>
    <row r="149" spans="1:10">
      <c r="G149" s="164"/>
      <c r="H149" s="164" t="s">
        <v>104</v>
      </c>
      <c r="I149" s="164" t="s">
        <v>107</v>
      </c>
    </row>
    <row r="150" spans="1:10">
      <c r="A150" s="164"/>
      <c r="B150" s="164" t="s">
        <v>104</v>
      </c>
      <c r="C150" s="164" t="s">
        <v>107</v>
      </c>
      <c r="G150" s="165">
        <v>1</v>
      </c>
      <c r="H150" s="165">
        <f xml:space="preserve"> ((B144-B151)^2/B151)</f>
        <v>1.4939309056956011E-2</v>
      </c>
      <c r="I150" s="165">
        <f>((C144-C151)^2/C151)</f>
        <v>5.8915585013347644E-3</v>
      </c>
    </row>
    <row r="151" spans="1:10">
      <c r="A151" s="165">
        <v>1</v>
      </c>
      <c r="B151" s="164">
        <f xml:space="preserve"> (B146*D144)/D146</f>
        <v>52.888888888888886</v>
      </c>
      <c r="C151" s="164">
        <f xml:space="preserve"> (C146*D144)/D146</f>
        <v>134.11111111111111</v>
      </c>
      <c r="G151" s="165">
        <v>2</v>
      </c>
      <c r="H151" s="165">
        <f xml:space="preserve"> ((B145-B152)^2/B152)</f>
        <v>0.25396825396825395</v>
      </c>
      <c r="I151" s="165">
        <f xml:space="preserve"> ((C145-C152)^2/C152)</f>
        <v>0.10015649452269179</v>
      </c>
    </row>
    <row r="152" spans="1:10">
      <c r="A152" s="165">
        <v>2</v>
      </c>
      <c r="B152" s="164">
        <f xml:space="preserve"> (B146*D145)/D146</f>
        <v>3.1111111111111112</v>
      </c>
      <c r="C152" s="164">
        <f xml:space="preserve"> (C146*D145)/D146</f>
        <v>7.8888888888888893</v>
      </c>
    </row>
    <row r="153" spans="1:10">
      <c r="A153" s="165"/>
      <c r="B153" s="164"/>
      <c r="C153" s="164"/>
    </row>
    <row r="156" spans="1:10">
      <c r="A156" s="186" t="s">
        <v>197</v>
      </c>
    </row>
    <row r="157" spans="1:10" ht="15" thickBot="1">
      <c r="A157" s="164"/>
      <c r="B157" s="164" t="s">
        <v>80</v>
      </c>
      <c r="C157" s="164" t="s">
        <v>107</v>
      </c>
      <c r="D157" s="164"/>
    </row>
    <row r="158" spans="1:10" ht="15" thickBot="1">
      <c r="A158" s="165">
        <v>1</v>
      </c>
      <c r="B158" s="192">
        <f>Mod!F85</f>
        <v>67</v>
      </c>
      <c r="C158" s="39">
        <f>Mod!F97</f>
        <v>135</v>
      </c>
      <c r="D158" s="164">
        <f>SUM(B158:C158)</f>
        <v>202</v>
      </c>
      <c r="F158" s="186" t="s">
        <v>197</v>
      </c>
    </row>
    <row r="159" spans="1:10">
      <c r="A159" s="165">
        <v>2</v>
      </c>
      <c r="B159" s="192">
        <f>Mod!F86</f>
        <v>1</v>
      </c>
      <c r="C159" s="39">
        <f>Mod!F98</f>
        <v>7</v>
      </c>
      <c r="D159" s="164">
        <f t="shared" ref="D159:D160" si="20">SUM(B159:C159)</f>
        <v>8</v>
      </c>
    </row>
    <row r="160" spans="1:10" ht="15" thickBot="1">
      <c r="A160" s="164"/>
      <c r="B160" s="164">
        <f>SUM(B158:B159)</f>
        <v>68</v>
      </c>
      <c r="C160" s="41">
        <f>SUM(C158:C159)</f>
        <v>142</v>
      </c>
      <c r="D160" s="164">
        <f t="shared" si="20"/>
        <v>210</v>
      </c>
    </row>
    <row r="161" spans="1:10">
      <c r="F161" s="154" t="s">
        <v>182</v>
      </c>
      <c r="G161">
        <f xml:space="preserve"> SUM(H164:I165)</f>
        <v>1.5013211915640612</v>
      </c>
      <c r="I161" t="s">
        <v>183</v>
      </c>
      <c r="J161" s="166">
        <f xml:space="preserve"> CHIDIST(G161,1)</f>
        <v>0.22046818688669542</v>
      </c>
    </row>
    <row r="162" spans="1:10">
      <c r="A162" s="154" t="s">
        <v>184</v>
      </c>
    </row>
    <row r="163" spans="1:10">
      <c r="G163" s="164"/>
      <c r="H163" s="164" t="s">
        <v>80</v>
      </c>
      <c r="I163" s="164" t="s">
        <v>107</v>
      </c>
    </row>
    <row r="164" spans="1:10">
      <c r="A164" s="164"/>
      <c r="B164" s="164" t="s">
        <v>80</v>
      </c>
      <c r="C164" s="164" t="s">
        <v>107</v>
      </c>
      <c r="G164" s="165">
        <v>1</v>
      </c>
      <c r="H164" s="165">
        <f xml:space="preserve"> ((B158-B165)^2/B165)</f>
        <v>3.8673489197659512E-2</v>
      </c>
      <c r="I164" s="165">
        <f>((C158-C165)^2/C165)</f>
        <v>1.8519699052399998E-2</v>
      </c>
    </row>
    <row r="165" spans="1:10">
      <c r="A165" s="165">
        <v>1</v>
      </c>
      <c r="B165" s="164">
        <f xml:space="preserve"> (B160*D158)/D160</f>
        <v>65.409523809523805</v>
      </c>
      <c r="C165" s="164">
        <f xml:space="preserve"> (C160*D158)/D160</f>
        <v>136.59047619047618</v>
      </c>
      <c r="G165" s="165">
        <v>2</v>
      </c>
      <c r="H165" s="165">
        <f xml:space="preserve"> ((B159-B166)^2/B166)</f>
        <v>0.97650560224089644</v>
      </c>
      <c r="I165" s="165">
        <f xml:space="preserve"> ((C159-C166)^2/C166)</f>
        <v>0.4676224010731051</v>
      </c>
    </row>
    <row r="166" spans="1:10">
      <c r="A166" s="165">
        <v>2</v>
      </c>
      <c r="B166" s="164">
        <f xml:space="preserve"> (B160*D159)/D160</f>
        <v>2.5904761904761906</v>
      </c>
      <c r="C166" s="164">
        <f xml:space="preserve"> (C160*D159)/D160</f>
        <v>5.4095238095238098</v>
      </c>
    </row>
    <row r="167" spans="1:10">
      <c r="A167" s="165"/>
      <c r="B167" s="164"/>
      <c r="C167" s="164"/>
    </row>
    <row r="173" spans="1:10">
      <c r="A173" s="186" t="s">
        <v>198</v>
      </c>
    </row>
    <row r="174" spans="1:10" ht="15" thickBot="1">
      <c r="A174" s="164"/>
      <c r="B174" s="164" t="s">
        <v>51</v>
      </c>
      <c r="C174" s="164" t="s">
        <v>107</v>
      </c>
      <c r="D174" s="164"/>
    </row>
    <row r="175" spans="1:10" ht="15" thickBot="1">
      <c r="A175" s="165">
        <v>1</v>
      </c>
      <c r="B175" s="39">
        <f>Mod!F91</f>
        <v>16</v>
      </c>
      <c r="C175" s="39">
        <f>Mod!F97</f>
        <v>135</v>
      </c>
      <c r="D175" s="164">
        <f>SUM(B175:C175)</f>
        <v>151</v>
      </c>
      <c r="F175" s="186" t="s">
        <v>198</v>
      </c>
    </row>
    <row r="176" spans="1:10">
      <c r="A176" s="165">
        <v>2</v>
      </c>
      <c r="B176" s="39">
        <f>Mod!F92</f>
        <v>2</v>
      </c>
      <c r="C176" s="39">
        <f>Mod!F98</f>
        <v>7</v>
      </c>
      <c r="D176" s="164">
        <f t="shared" ref="D176:D177" si="21">SUM(B176:C176)</f>
        <v>9</v>
      </c>
    </row>
    <row r="177" spans="1:10" ht="15" thickBot="1">
      <c r="A177" s="164"/>
      <c r="B177" s="164">
        <f>SUM(B175:B176)</f>
        <v>18</v>
      </c>
      <c r="C177" s="41">
        <f>SUM(C175:C176)</f>
        <v>142</v>
      </c>
      <c r="D177" s="164">
        <f t="shared" si="21"/>
        <v>160</v>
      </c>
    </row>
    <row r="178" spans="1:10">
      <c r="F178" s="154" t="s">
        <v>182</v>
      </c>
      <c r="G178">
        <f xml:space="preserve"> SUM(H181:I182)</f>
        <v>1.1498835215528314</v>
      </c>
      <c r="I178" t="s">
        <v>183</v>
      </c>
      <c r="J178" s="166">
        <f xml:space="preserve"> CHIDIST(G178,1)</f>
        <v>0.28357353396046475</v>
      </c>
    </row>
    <row r="179" spans="1:10">
      <c r="A179" s="154" t="s">
        <v>184</v>
      </c>
    </row>
    <row r="180" spans="1:10">
      <c r="G180" s="164"/>
      <c r="H180" s="164" t="s">
        <v>51</v>
      </c>
      <c r="I180" s="164" t="s">
        <v>107</v>
      </c>
    </row>
    <row r="181" spans="1:10">
      <c r="A181" s="164"/>
      <c r="B181" s="164" t="s">
        <v>51</v>
      </c>
      <c r="C181" s="164" t="s">
        <v>107</v>
      </c>
      <c r="G181" s="165">
        <v>1</v>
      </c>
      <c r="H181" s="165">
        <f xml:space="preserve"> ((B175-B182)^2/B182)</f>
        <v>5.7404341427520315E-2</v>
      </c>
      <c r="I181" s="165">
        <f>((C175-C182)^2/C182)</f>
        <v>7.2766066598266774E-3</v>
      </c>
    </row>
    <row r="182" spans="1:10">
      <c r="A182" s="165">
        <v>1</v>
      </c>
      <c r="B182" s="164">
        <f xml:space="preserve"> (B177*D175)/D177</f>
        <v>16.987500000000001</v>
      </c>
      <c r="C182" s="164">
        <f xml:space="preserve"> (C177*D175)/D177</f>
        <v>134.01249999999999</v>
      </c>
      <c r="G182" s="165">
        <v>2</v>
      </c>
      <c r="H182" s="165">
        <f xml:space="preserve"> ((B176-B183)^2/B183)</f>
        <v>0.96311728395061735</v>
      </c>
      <c r="I182" s="165">
        <f xml:space="preserve"> ((C176-C183)^2/C183)</f>
        <v>0.12208528951486694</v>
      </c>
    </row>
    <row r="183" spans="1:10">
      <c r="A183" s="165">
        <v>2</v>
      </c>
      <c r="B183" s="164">
        <f xml:space="preserve"> (B177*D176)/D177</f>
        <v>1.0125</v>
      </c>
      <c r="C183" s="164">
        <f xml:space="preserve"> (C177*D176)/D177</f>
        <v>7.9874999999999998</v>
      </c>
    </row>
    <row r="184" spans="1:10">
      <c r="A184" s="165"/>
      <c r="B184" s="164"/>
      <c r="C184" s="16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4"/>
  <sheetViews>
    <sheetView workbookViewId="0">
      <selection activeCell="B3" sqref="B3"/>
    </sheetView>
  </sheetViews>
  <sheetFormatPr baseColWidth="10" defaultRowHeight="14.5"/>
  <sheetData>
    <row r="1" spans="1:11">
      <c r="A1" s="17"/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7">
        <f>Mod!H82</f>
        <v>6</v>
      </c>
      <c r="C3" s="77">
        <f>Mod!H76</f>
        <v>1</v>
      </c>
      <c r="D3" s="164">
        <f>SUM(B3:C3)</f>
        <v>7</v>
      </c>
      <c r="E3" s="17"/>
      <c r="F3" s="17"/>
      <c r="G3" s="17" t="s">
        <v>182</v>
      </c>
      <c r="H3" s="17">
        <f xml:space="preserve"> SUM(H6:I8)</f>
        <v>3.1860744297719079</v>
      </c>
      <c r="I3" s="17"/>
      <c r="J3" s="17" t="s">
        <v>183</v>
      </c>
      <c r="K3" s="166">
        <f xml:space="preserve"> CHIDIST(H3,2)</f>
        <v>0.20330718545277929</v>
      </c>
    </row>
    <row r="4" spans="1:11">
      <c r="A4" s="165" t="s">
        <v>188</v>
      </c>
      <c r="B4" s="77">
        <f>Mod!H83</f>
        <v>26</v>
      </c>
      <c r="C4" s="77">
        <f>Mod!H77</f>
        <v>26</v>
      </c>
      <c r="D4" s="164">
        <f t="shared" ref="D4:D5" si="0">SUM(B4:C4)</f>
        <v>52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7">
        <f>Mod!H84</f>
        <v>2</v>
      </c>
      <c r="C5" s="77">
        <f>Mod!H78</f>
        <v>1</v>
      </c>
      <c r="D5" s="164">
        <f t="shared" si="0"/>
        <v>3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1.2168609379235562</v>
      </c>
      <c r="I6" s="167">
        <f xml:space="preserve"> ((C3-C10)^2/C10)</f>
        <v>1.4776168531928899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xml:space="preserve"> ((B4-B11)^2/B11)</f>
        <v>0.22201138519924091</v>
      </c>
      <c r="I7" s="167">
        <f xml:space="preserve"> ((C4-C11)^2/C11)</f>
        <v>0.26958525345622109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3.838709677419355</v>
      </c>
      <c r="C10" s="164">
        <f xml:space="preserve"> (C6*D3)/D6</f>
        <v>3.161290322580645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28.516129032258064</v>
      </c>
      <c r="C11" s="164">
        <f xml:space="preserve"> (C6*D4)/D6</f>
        <v>23.483870967741936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1.6451612903225807</v>
      </c>
      <c r="C12" s="164">
        <f xml:space="preserve"> (C6*D5)/D6</f>
        <v>1.3548387096774193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Mod!H88</f>
        <v>3</v>
      </c>
      <c r="C19" s="77">
        <f>Mod!H76</f>
        <v>1</v>
      </c>
      <c r="D19" s="164">
        <f>SUM(B19:C19)</f>
        <v>4</v>
      </c>
      <c r="E19" s="17"/>
      <c r="F19" s="17"/>
      <c r="G19" s="17" t="s">
        <v>182</v>
      </c>
      <c r="H19" s="17">
        <f xml:space="preserve"> SUM(H22:I24)</f>
        <v>6.7114375320020496</v>
      </c>
      <c r="I19" s="17"/>
      <c r="J19" s="17" t="s">
        <v>183</v>
      </c>
      <c r="K19" s="166">
        <f xml:space="preserve"> CHIDIST(H19,2)</f>
        <v>3.4884287501730296E-2</v>
      </c>
    </row>
    <row r="20" spans="1:11">
      <c r="A20" s="165" t="s">
        <v>188</v>
      </c>
      <c r="B20" s="78">
        <f>Mod!H89</f>
        <v>5</v>
      </c>
      <c r="C20" s="77">
        <f>Mod!H77</f>
        <v>26</v>
      </c>
      <c r="D20" s="164">
        <f t="shared" ref="D20:D21" si="1">SUM(B20:C20)</f>
        <v>31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Mod!H90</f>
        <v>1</v>
      </c>
      <c r="C21" s="77">
        <f>Mod!H78</f>
        <v>1</v>
      </c>
      <c r="D21" s="164">
        <f t="shared" si="1"/>
        <v>2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4.2229729729729737</v>
      </c>
      <c r="I22" s="167">
        <f t="shared" ref="I22:I23" si="2" xml:space="preserve"> ((C19-C26)^2/C26)</f>
        <v>1.35738416988417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3" xml:space="preserve"> ((B20-B27)^2/B27)</f>
        <v>0.85595272692046875</v>
      </c>
      <c r="I23" s="167">
        <f t="shared" si="2"/>
        <v>0.27512766222443635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0.97297297297297303</v>
      </c>
      <c r="C26" s="164">
        <f xml:space="preserve"> (C22*D19)/D22</f>
        <v>3.0270270270270272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7.5405405405405403</v>
      </c>
      <c r="C27" s="164">
        <f xml:space="preserve"> (C22*D20)/D22</f>
        <v>23.45945945945946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0.48648648648648651</v>
      </c>
      <c r="C28" s="164">
        <f xml:space="preserve"> (C22*D21)/D22</f>
        <v>1.5135135135135136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Mod!H88</f>
        <v>3</v>
      </c>
      <c r="C35" s="77">
        <f>Mod!H82</f>
        <v>6</v>
      </c>
      <c r="D35" s="164">
        <f>SUM(B35:C35)</f>
        <v>9</v>
      </c>
      <c r="E35" s="17"/>
      <c r="F35" s="17"/>
      <c r="G35" s="17" t="s">
        <v>182</v>
      </c>
      <c r="H35" s="17">
        <f xml:space="preserve"> SUM(H38:I40)</f>
        <v>1.2683955302551129</v>
      </c>
      <c r="I35" s="17"/>
      <c r="J35" s="17" t="s">
        <v>183</v>
      </c>
      <c r="K35" s="166">
        <f xml:space="preserve"> CHIDIST(H35,2)</f>
        <v>0.53036079162020289</v>
      </c>
    </row>
    <row r="36" spans="1:11">
      <c r="A36" s="165" t="s">
        <v>188</v>
      </c>
      <c r="B36" s="78">
        <f>B20</f>
        <v>5</v>
      </c>
      <c r="C36" s="77">
        <f>Mod!H83</f>
        <v>26</v>
      </c>
      <c r="D36" s="164">
        <f t="shared" ref="D36:D37" si="4">SUM(B36:C36)</f>
        <v>31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B21</f>
        <v>1</v>
      </c>
      <c r="C37" s="77">
        <f>Mod!H84</f>
        <v>2</v>
      </c>
      <c r="D37" s="164">
        <f t="shared" si="4"/>
        <v>3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0.66149870801033595</v>
      </c>
      <c r="I38" s="167">
        <f t="shared" ref="I38:I39" si="5" xml:space="preserve"> ((C35-C42)^2/C42)</f>
        <v>0.17510259917920662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" si="6" xml:space="preserve"> ((B36-B43)^2/B43)</f>
        <v>0.34141868800533465</v>
      </c>
      <c r="I39" s="167">
        <f t="shared" si="5"/>
        <v>9.0375535060235546E-2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1.8837209302325582</v>
      </c>
      <c r="C42" s="164">
        <f xml:space="preserve"> (C38*D35)/D38</f>
        <v>7.1162790697674421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6.4883720930232558</v>
      </c>
      <c r="C43" s="164">
        <f xml:space="preserve"> (C38*D36)/D38</f>
        <v>24.511627906976745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0.62790697674418605</v>
      </c>
      <c r="C44" s="164">
        <f xml:space="preserve"> (C38*D37)/D38</f>
        <v>2.3720930232558142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Mod!H76</f>
        <v>1</v>
      </c>
      <c r="C52" s="77">
        <f>Mod!H94</f>
        <v>10</v>
      </c>
      <c r="D52" s="164">
        <f>SUM(B52:C52)</f>
        <v>11</v>
      </c>
      <c r="E52" s="17"/>
      <c r="F52" s="17"/>
      <c r="G52" s="17" t="s">
        <v>182</v>
      </c>
      <c r="H52" s="17">
        <f xml:space="preserve"> SUM(H55:I57)</f>
        <v>2.3762636057307698</v>
      </c>
      <c r="I52" s="17"/>
      <c r="J52" s="17" t="s">
        <v>183</v>
      </c>
      <c r="K52" s="166">
        <f xml:space="preserve"> CHIDIST(H52,2)</f>
        <v>0.30479014058180431</v>
      </c>
    </row>
    <row r="53" spans="1:11">
      <c r="A53" s="165" t="s">
        <v>188</v>
      </c>
      <c r="B53" s="77">
        <f>Mod!H77</f>
        <v>26</v>
      </c>
      <c r="C53" s="77">
        <f>Mod!H95</f>
        <v>57</v>
      </c>
      <c r="D53" s="164">
        <f t="shared" ref="D53:D54" si="7">SUM(B53:C53)</f>
        <v>83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Mod!H78</f>
        <v>1</v>
      </c>
      <c r="C54" s="77">
        <f>Mod!H96</f>
        <v>4</v>
      </c>
      <c r="D54" s="164">
        <f t="shared" si="7"/>
        <v>5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1.4325396825396826</v>
      </c>
      <c r="I55" s="167">
        <f t="shared" ref="I55:I56" si="8" xml:space="preserve"> ((C52-C59)^2/C59)</f>
        <v>0.56494522691705773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" si="9" xml:space="preserve"> ((B53-B60)^2/B60)</f>
        <v>0.27164936803491035</v>
      </c>
      <c r="I56" s="167">
        <f t="shared" si="8"/>
        <v>0.10712932823911958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3.1111111111111112</v>
      </c>
      <c r="C59" s="164">
        <f xml:space="preserve"> (C55*D52)/D55</f>
        <v>7.8888888888888893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23.474747474747474</v>
      </c>
      <c r="C60" s="164">
        <f xml:space="preserve"> (C55*D53)/D55</f>
        <v>59.525252525252526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1.4141414141414141</v>
      </c>
      <c r="C61" s="164">
        <f xml:space="preserve"> (C55*D54)/D55</f>
        <v>3.5858585858585861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Mod!H82</f>
        <v>6</v>
      </c>
      <c r="C69" s="77">
        <f>Mod!H94</f>
        <v>10</v>
      </c>
      <c r="D69" s="164">
        <f>SUM(B69:C69)</f>
        <v>16</v>
      </c>
      <c r="E69" s="17"/>
      <c r="F69" s="17"/>
      <c r="G69" s="17" t="s">
        <v>182</v>
      </c>
      <c r="H69" s="17">
        <f xml:space="preserve"> SUM(H72:I74)</f>
        <v>0.2337306974376378</v>
      </c>
      <c r="I69" s="17"/>
      <c r="J69" s="17" t="s">
        <v>183</v>
      </c>
      <c r="K69" s="166">
        <f xml:space="preserve"> CHIDIST(H69,2)</f>
        <v>0.88970498501427264</v>
      </c>
    </row>
    <row r="70" spans="1:11">
      <c r="A70" s="165" t="s">
        <v>188</v>
      </c>
      <c r="B70" s="77">
        <f>Mod!H83</f>
        <v>26</v>
      </c>
      <c r="C70" s="77">
        <f>Mod!H95</f>
        <v>57</v>
      </c>
      <c r="D70" s="164">
        <f t="shared" ref="D70:D71" si="10">SUM(B70:C70)</f>
        <v>83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Mod!H84</f>
        <v>2</v>
      </c>
      <c r="C71" s="77">
        <f>Mod!H96</f>
        <v>4</v>
      </c>
      <c r="D71" s="164">
        <f t="shared" si="10"/>
        <v>6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0.12948179271708676</v>
      </c>
      <c r="I72" s="167">
        <f t="shared" ref="I72:I73" si="11" xml:space="preserve"> ((C69-C76)^2/C76)</f>
        <v>6.2005365526492384E-2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" si="12" xml:space="preserve"> ((B70-B77)^2/B77)</f>
        <v>2.856467888360166E-2</v>
      </c>
      <c r="I73" s="167">
        <f t="shared" si="11"/>
        <v>1.3678860310457022E-2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5.1809523809523812</v>
      </c>
      <c r="C76" s="164">
        <f xml:space="preserve"> (C72*D69)/D72</f>
        <v>10.81904761904762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26.876190476190477</v>
      </c>
      <c r="C77" s="164">
        <f xml:space="preserve"> (C72*D70)/D72</f>
        <v>56.123809523809527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1.9428571428571428</v>
      </c>
      <c r="C78" s="164">
        <f xml:space="preserve"> (C72*D71)/D72</f>
        <v>4.0571428571428569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Mod!H88</f>
        <v>3</v>
      </c>
      <c r="C85" s="77">
        <f>Mod!H94</f>
        <v>10</v>
      </c>
      <c r="D85" s="164">
        <f>SUM(B85:C85)</f>
        <v>13</v>
      </c>
      <c r="E85" s="17"/>
      <c r="F85" s="17"/>
      <c r="G85" s="17" t="s">
        <v>182</v>
      </c>
      <c r="H85" s="17">
        <f xml:space="preserve"> SUM(H88:I90)</f>
        <v>2.4513527262277832</v>
      </c>
      <c r="I85" s="17"/>
      <c r="J85" s="17" t="s">
        <v>183</v>
      </c>
      <c r="K85" s="166">
        <f xml:space="preserve"> CHIDIST(H85,2)</f>
        <v>0.29355908062770214</v>
      </c>
    </row>
    <row r="86" spans="1:11">
      <c r="A86" s="165" t="s">
        <v>188</v>
      </c>
      <c r="B86" s="78">
        <f>Mod!H89</f>
        <v>5</v>
      </c>
      <c r="C86" s="77">
        <f>Mod!H95</f>
        <v>57</v>
      </c>
      <c r="D86" s="164">
        <f t="shared" ref="D86:D87" si="13">SUM(B86:C86)</f>
        <v>62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Mod!H90</f>
        <v>1</v>
      </c>
      <c r="C87" s="77">
        <f>Mod!H96</f>
        <v>4</v>
      </c>
      <c r="D87" s="164">
        <f t="shared" si="13"/>
        <v>5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1.6163461538461541</v>
      </c>
      <c r="I88" s="167">
        <f t="shared" ref="I88:I89" si="14" xml:space="preserve"> ((C85-C92)^2/C92)</f>
        <v>0.20488894907908983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" si="15" xml:space="preserve"> ((B86-B93)^2/B93)</f>
        <v>0.55922939068100341</v>
      </c>
      <c r="I89" s="167">
        <f t="shared" si="14"/>
        <v>7.0888232621535763E-2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1.4624999999999999</v>
      </c>
      <c r="C92" s="164">
        <f xml:space="preserve"> (C88*D85)/D88</f>
        <v>11.5375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6.9749999999999996</v>
      </c>
      <c r="C93" s="164">
        <f xml:space="preserve"> (C88*D86)/D88</f>
        <v>55.024999999999999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0.5625</v>
      </c>
      <c r="C94" s="164">
        <f xml:space="preserve"> (C88*D87)/D88</f>
        <v>4.4375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97" spans="1:10" ht="15" thickBot="1"/>
    <row r="98" spans="1:10" ht="15" thickBot="1">
      <c r="A98" s="193" t="s">
        <v>201</v>
      </c>
    </row>
    <row r="100" spans="1:10">
      <c r="A100" s="171" t="s">
        <v>202</v>
      </c>
    </row>
    <row r="101" spans="1:10" ht="15" thickBot="1">
      <c r="A101" s="164"/>
      <c r="B101" s="164" t="s">
        <v>104</v>
      </c>
      <c r="C101" s="164" t="s">
        <v>105</v>
      </c>
      <c r="D101" s="164"/>
    </row>
    <row r="102" spans="1:10" ht="15" thickBot="1">
      <c r="A102" s="165">
        <v>1</v>
      </c>
      <c r="B102" s="192">
        <f>Mod!H79</f>
        <v>28</v>
      </c>
      <c r="C102" s="39">
        <f>Mod!H85</f>
        <v>38</v>
      </c>
      <c r="D102" s="164">
        <f>SUM(B102:C102)</f>
        <v>66</v>
      </c>
      <c r="F102" s="171" t="s">
        <v>202</v>
      </c>
    </row>
    <row r="103" spans="1:10">
      <c r="A103" s="165">
        <v>2</v>
      </c>
      <c r="B103" s="192">
        <f>Mod!H80</f>
        <v>28</v>
      </c>
      <c r="C103" s="39">
        <f>Mod!H86</f>
        <v>30</v>
      </c>
      <c r="D103" s="164">
        <f t="shared" ref="D103:D104" si="16">SUM(B103:C103)</f>
        <v>58</v>
      </c>
    </row>
    <row r="104" spans="1:10" ht="15" thickBot="1">
      <c r="A104" s="164"/>
      <c r="B104" s="164">
        <f>SUM(B102:B103)</f>
        <v>56</v>
      </c>
      <c r="C104" s="41">
        <f>SUM(C102:C103)</f>
        <v>68</v>
      </c>
      <c r="D104" s="164">
        <f t="shared" si="16"/>
        <v>124</v>
      </c>
    </row>
    <row r="105" spans="1:10">
      <c r="F105" s="154" t="s">
        <v>182</v>
      </c>
      <c r="G105">
        <f xml:space="preserve"> SUM(H108:I109)</f>
        <v>0.42682402114450718</v>
      </c>
      <c r="I105" t="s">
        <v>183</v>
      </c>
      <c r="J105" s="166">
        <f xml:space="preserve"> CHIDIST(G105,1)</f>
        <v>0.51355148185253663</v>
      </c>
    </row>
    <row r="106" spans="1:10">
      <c r="A106" s="154" t="s">
        <v>184</v>
      </c>
    </row>
    <row r="107" spans="1:10">
      <c r="G107" s="164"/>
      <c r="H107" s="164" t="s">
        <v>104</v>
      </c>
      <c r="I107" s="164" t="s">
        <v>105</v>
      </c>
    </row>
    <row r="108" spans="1:10">
      <c r="A108" s="164"/>
      <c r="B108" s="164" t="s">
        <v>104</v>
      </c>
      <c r="C108" s="164" t="s">
        <v>105</v>
      </c>
      <c r="G108" s="165">
        <v>1</v>
      </c>
      <c r="H108" s="165">
        <f xml:space="preserve"> ((B102-B109)^2/B109)</f>
        <v>0.10948191593352866</v>
      </c>
      <c r="I108" s="165">
        <f>((C102-C109)^2/C109)</f>
        <v>9.0161577827611819E-2</v>
      </c>
    </row>
    <row r="109" spans="1:10">
      <c r="A109" s="165">
        <v>1</v>
      </c>
      <c r="B109" s="164">
        <f xml:space="preserve"> (B104*D102)/D104</f>
        <v>29.806451612903224</v>
      </c>
      <c r="C109" s="164">
        <f xml:space="preserve"> (C104*D102)/D104</f>
        <v>36.193548387096776</v>
      </c>
      <c r="G109" s="165">
        <v>2</v>
      </c>
      <c r="H109" s="165">
        <f xml:space="preserve"> ((B103-B110)^2/B110)</f>
        <v>0.12458286985539466</v>
      </c>
      <c r="I109" s="165">
        <f xml:space="preserve"> ((C103-C110)^2/C110)</f>
        <v>0.10259765752797208</v>
      </c>
    </row>
    <row r="110" spans="1:10">
      <c r="A110" s="165">
        <v>2</v>
      </c>
      <c r="B110" s="164">
        <f xml:space="preserve"> (B104*D103)/D104</f>
        <v>26.193548387096776</v>
      </c>
      <c r="C110" s="164">
        <f xml:space="preserve"> (C104*D103)/D104</f>
        <v>31.806451612903224</v>
      </c>
    </row>
    <row r="111" spans="1:10">
      <c r="A111" s="165"/>
      <c r="B111" s="164"/>
      <c r="C111" s="164"/>
    </row>
    <row r="114" spans="1:10">
      <c r="A114" s="174" t="s">
        <v>203</v>
      </c>
    </row>
    <row r="115" spans="1:10" ht="15" thickBot="1">
      <c r="A115" s="164"/>
      <c r="B115" s="164" t="s">
        <v>104</v>
      </c>
      <c r="C115" s="164" t="s">
        <v>51</v>
      </c>
      <c r="D115" s="164"/>
    </row>
    <row r="116" spans="1:10" ht="15" thickBot="1">
      <c r="A116" s="165">
        <v>1</v>
      </c>
      <c r="B116" s="192">
        <f>Mod!H79</f>
        <v>28</v>
      </c>
      <c r="C116" s="39">
        <f>Mod!H91</f>
        <v>11</v>
      </c>
      <c r="D116" s="164">
        <f>SUM(B116:C116)</f>
        <v>39</v>
      </c>
      <c r="F116" s="174" t="s">
        <v>203</v>
      </c>
    </row>
    <row r="117" spans="1:10">
      <c r="A117" s="165">
        <v>2</v>
      </c>
      <c r="B117" s="192">
        <f>Mod!H80</f>
        <v>28</v>
      </c>
      <c r="C117" s="39">
        <f>Mod!H92</f>
        <v>7</v>
      </c>
      <c r="D117" s="164">
        <f t="shared" ref="D117:D118" si="17">SUM(B117:C117)</f>
        <v>35</v>
      </c>
    </row>
    <row r="118" spans="1:10" ht="15" thickBot="1">
      <c r="A118" s="164"/>
      <c r="B118" s="164">
        <f>SUM(B116:B117)</f>
        <v>56</v>
      </c>
      <c r="C118" s="41">
        <f>SUM(C116:C117)</f>
        <v>18</v>
      </c>
      <c r="D118" s="164">
        <f t="shared" si="17"/>
        <v>74</v>
      </c>
    </row>
    <row r="119" spans="1:10">
      <c r="F119" s="154" t="s">
        <v>182</v>
      </c>
      <c r="G119">
        <f xml:space="preserve"> SUM(H122:I123)</f>
        <v>0.67464387464387476</v>
      </c>
      <c r="I119" t="s">
        <v>183</v>
      </c>
      <c r="J119" s="166">
        <f xml:space="preserve"> CHIDIST(G119,1)</f>
        <v>0.41143721095449859</v>
      </c>
    </row>
    <row r="120" spans="1:10">
      <c r="A120" s="154" t="s">
        <v>184</v>
      </c>
    </row>
    <row r="121" spans="1:10">
      <c r="G121" s="164"/>
      <c r="H121" s="164" t="s">
        <v>104</v>
      </c>
      <c r="I121" s="164" t="s">
        <v>51</v>
      </c>
    </row>
    <row r="122" spans="1:10">
      <c r="A122" s="164"/>
      <c r="B122" s="164" t="s">
        <v>104</v>
      </c>
      <c r="C122" s="164" t="s">
        <v>51</v>
      </c>
      <c r="G122" s="165">
        <v>1</v>
      </c>
      <c r="H122" s="165">
        <f xml:space="preserve"> ((B116-B123)^2/B123)</f>
        <v>7.7616077616077486E-2</v>
      </c>
      <c r="I122" s="165">
        <f>((C116-C123)^2/C123)</f>
        <v>0.24147224147224164</v>
      </c>
    </row>
    <row r="123" spans="1:10">
      <c r="A123" s="165">
        <v>1</v>
      </c>
      <c r="B123" s="164">
        <f xml:space="preserve"> (B118*D116)/D118</f>
        <v>29.513513513513512</v>
      </c>
      <c r="C123" s="164">
        <f xml:space="preserve"> (C118*D116)/D118</f>
        <v>9.486486486486486</v>
      </c>
      <c r="G123" s="165">
        <v>2</v>
      </c>
      <c r="H123" s="165">
        <f xml:space="preserve"> ((B117-B124)^2/B124)</f>
        <v>8.6486486486486339E-2</v>
      </c>
      <c r="I123" s="165">
        <f xml:space="preserve"> ((C117-C124)^2/C124)</f>
        <v>0.26906906906906924</v>
      </c>
    </row>
    <row r="124" spans="1:10">
      <c r="A124" s="165">
        <v>2</v>
      </c>
      <c r="B124" s="164">
        <f xml:space="preserve"> (B118*D117)/D118</f>
        <v>26.486486486486488</v>
      </c>
      <c r="C124" s="164">
        <f xml:space="preserve"> (C118*D117)/D118</f>
        <v>8.513513513513514</v>
      </c>
    </row>
    <row r="125" spans="1:10">
      <c r="A125" s="165"/>
      <c r="B125" s="164"/>
      <c r="C125" s="164"/>
    </row>
    <row r="128" spans="1:10">
      <c r="A128" s="177" t="s">
        <v>204</v>
      </c>
    </row>
    <row r="129" spans="1:10" ht="15" thickBot="1">
      <c r="A129" s="164"/>
      <c r="B129" s="164" t="s">
        <v>105</v>
      </c>
      <c r="C129" s="164" t="s">
        <v>51</v>
      </c>
      <c r="D129" s="164"/>
    </row>
    <row r="130" spans="1:10" ht="15" thickBot="1">
      <c r="A130" s="165">
        <v>1</v>
      </c>
      <c r="B130" s="39">
        <f>Mod!H85</f>
        <v>38</v>
      </c>
      <c r="C130" s="39">
        <f>Mod!H91</f>
        <v>11</v>
      </c>
      <c r="D130" s="164">
        <f>SUM(B130:C130)</f>
        <v>49</v>
      </c>
      <c r="F130" s="177" t="s">
        <v>204</v>
      </c>
    </row>
    <row r="131" spans="1:10">
      <c r="A131" s="165">
        <v>2</v>
      </c>
      <c r="B131" s="39">
        <f>Mod!H86</f>
        <v>30</v>
      </c>
      <c r="C131" s="39">
        <f>Mod!H92</f>
        <v>7</v>
      </c>
      <c r="D131" s="164">
        <f t="shared" ref="D131:D132" si="18">SUM(B131:C131)</f>
        <v>37</v>
      </c>
    </row>
    <row r="132" spans="1:10" ht="15" thickBot="1">
      <c r="A132" s="164"/>
      <c r="B132" s="164">
        <f>SUM(B130:B131)</f>
        <v>68</v>
      </c>
      <c r="C132" s="41">
        <f>SUM(C130:C131)</f>
        <v>18</v>
      </c>
      <c r="D132" s="164">
        <f t="shared" si="18"/>
        <v>86</v>
      </c>
    </row>
    <row r="133" spans="1:10">
      <c r="F133" s="154" t="s">
        <v>182</v>
      </c>
      <c r="G133">
        <f xml:space="preserve"> SUM(H136:I137)</f>
        <v>0.15873736882140255</v>
      </c>
      <c r="I133" t="s">
        <v>183</v>
      </c>
      <c r="J133" s="166">
        <f xml:space="preserve"> CHIDIST(G133,1)</f>
        <v>0.69032166066607004</v>
      </c>
    </row>
    <row r="134" spans="1:10">
      <c r="A134" s="154" t="s">
        <v>184</v>
      </c>
    </row>
    <row r="135" spans="1:10">
      <c r="G135" s="164"/>
      <c r="H135" s="164" t="s">
        <v>80</v>
      </c>
      <c r="I135" s="164" t="s">
        <v>51</v>
      </c>
    </row>
    <row r="136" spans="1:10">
      <c r="A136" s="164"/>
      <c r="B136" s="164" t="s">
        <v>80</v>
      </c>
      <c r="C136" s="164" t="s">
        <v>51</v>
      </c>
      <c r="G136" s="165">
        <v>1</v>
      </c>
      <c r="H136" s="165">
        <f xml:space="preserve"> ((B130-B137)^2/B137)</f>
        <v>1.4294089728914871E-2</v>
      </c>
      <c r="I136" s="165">
        <f>((C130-C137)^2/C137)</f>
        <v>5.3999894531455928E-2</v>
      </c>
    </row>
    <row r="137" spans="1:10">
      <c r="A137" s="165">
        <v>1</v>
      </c>
      <c r="B137" s="164">
        <f xml:space="preserve"> (B132*D130)/D132</f>
        <v>38.744186046511629</v>
      </c>
      <c r="C137" s="164">
        <f xml:space="preserve"> (C132*D130)/D132</f>
        <v>10.255813953488373</v>
      </c>
      <c r="G137" s="165">
        <v>2</v>
      </c>
      <c r="H137" s="165">
        <f xml:space="preserve"> ((B131-B138)^2/B138)</f>
        <v>1.8930010722076451E-2</v>
      </c>
      <c r="I137" s="165">
        <f xml:space="preserve"> ((C131-C138)^2/C138)</f>
        <v>7.1513373838955313E-2</v>
      </c>
    </row>
    <row r="138" spans="1:10">
      <c r="A138" s="165">
        <v>2</v>
      </c>
      <c r="B138" s="164">
        <f xml:space="preserve"> (B132*D131)/D132</f>
        <v>29.255813953488371</v>
      </c>
      <c r="C138" s="164">
        <f xml:space="preserve"> (C132*D131)/D132</f>
        <v>7.7441860465116283</v>
      </c>
    </row>
    <row r="139" spans="1:10">
      <c r="A139" s="165"/>
      <c r="B139" s="164"/>
      <c r="C139" s="164"/>
    </row>
    <row r="142" spans="1:10">
      <c r="A142" s="194" t="s">
        <v>205</v>
      </c>
    </row>
    <row r="143" spans="1:10" ht="15" thickBot="1">
      <c r="A143" s="164"/>
      <c r="B143" s="164" t="s">
        <v>104</v>
      </c>
      <c r="C143" s="164" t="s">
        <v>107</v>
      </c>
      <c r="D143" s="164"/>
    </row>
    <row r="144" spans="1:10" ht="15" thickBot="1">
      <c r="A144" s="165">
        <v>1</v>
      </c>
      <c r="B144" s="192">
        <f>Mod!H79</f>
        <v>28</v>
      </c>
      <c r="C144" s="39">
        <f>Mod!H97</f>
        <v>77</v>
      </c>
      <c r="D144" s="164">
        <f>SUM(B144:C144)</f>
        <v>105</v>
      </c>
      <c r="F144" s="194" t="s">
        <v>205</v>
      </c>
    </row>
    <row r="145" spans="1:10">
      <c r="A145" s="165">
        <v>2</v>
      </c>
      <c r="B145" s="192">
        <f>Mod!H80</f>
        <v>28</v>
      </c>
      <c r="C145" s="39">
        <f>Mod!H98</f>
        <v>65</v>
      </c>
      <c r="D145" s="164">
        <f t="shared" ref="D145:D146" si="19">SUM(B145:C145)</f>
        <v>93</v>
      </c>
    </row>
    <row r="146" spans="1:10" ht="15" thickBot="1">
      <c r="A146" s="164"/>
      <c r="B146" s="164">
        <f>SUM(B144:B145)</f>
        <v>56</v>
      </c>
      <c r="C146" s="41">
        <f>SUM(C144:C145)</f>
        <v>142</v>
      </c>
      <c r="D146" s="164">
        <f t="shared" si="19"/>
        <v>198</v>
      </c>
    </row>
    <row r="147" spans="1:10">
      <c r="F147" s="154" t="s">
        <v>182</v>
      </c>
      <c r="G147">
        <f xml:space="preserve"> SUM(H150:I151)</f>
        <v>0.28786915038618827</v>
      </c>
      <c r="I147" t="s">
        <v>183</v>
      </c>
      <c r="J147" s="166">
        <f xml:space="preserve"> CHIDIST(G147,1)</f>
        <v>0.59158927564657304</v>
      </c>
    </row>
    <row r="148" spans="1:10">
      <c r="A148" s="154" t="s">
        <v>184</v>
      </c>
    </row>
    <row r="149" spans="1:10">
      <c r="G149" s="164"/>
      <c r="H149" s="164" t="s">
        <v>104</v>
      </c>
      <c r="I149" s="164" t="s">
        <v>107</v>
      </c>
    </row>
    <row r="150" spans="1:10">
      <c r="A150" s="164"/>
      <c r="B150" s="164" t="s">
        <v>104</v>
      </c>
      <c r="C150" s="164" t="s">
        <v>107</v>
      </c>
      <c r="G150" s="165">
        <v>1</v>
      </c>
      <c r="H150" s="165">
        <f xml:space="preserve"> ((B144-B151)^2/B151)</f>
        <v>9.6969696969696803E-2</v>
      </c>
      <c r="I150" s="165">
        <f>((C144-C151)^2/C151)</f>
        <v>3.824157063593709E-2</v>
      </c>
    </row>
    <row r="151" spans="1:10">
      <c r="A151" s="165">
        <v>1</v>
      </c>
      <c r="B151" s="164">
        <f xml:space="preserve"> (B146*D144)/D146</f>
        <v>29.696969696969695</v>
      </c>
      <c r="C151" s="164">
        <f xml:space="preserve"> (C146*D144)/D146</f>
        <v>75.303030303030297</v>
      </c>
      <c r="G151" s="165">
        <v>2</v>
      </c>
      <c r="H151" s="165">
        <f xml:space="preserve"> ((B145-B152)^2/B152)</f>
        <v>0.10948191593352864</v>
      </c>
      <c r="I151" s="165">
        <f xml:space="preserve"> ((C145-C152)^2/C152)</f>
        <v>4.3175966847025737E-2</v>
      </c>
    </row>
    <row r="152" spans="1:10">
      <c r="A152" s="165">
        <v>2</v>
      </c>
      <c r="B152" s="164">
        <f xml:space="preserve"> (B146*D145)/D146</f>
        <v>26.303030303030305</v>
      </c>
      <c r="C152" s="164">
        <f xml:space="preserve"> (C146*D145)/D146</f>
        <v>66.696969696969703</v>
      </c>
    </row>
    <row r="153" spans="1:10">
      <c r="A153" s="165"/>
      <c r="B153" s="164"/>
      <c r="C153" s="164"/>
    </row>
    <row r="156" spans="1:10">
      <c r="A156" s="186" t="s">
        <v>197</v>
      </c>
    </row>
    <row r="157" spans="1:10" ht="15" thickBot="1">
      <c r="A157" s="164"/>
      <c r="B157" s="164" t="s">
        <v>80</v>
      </c>
      <c r="C157" s="164" t="s">
        <v>107</v>
      </c>
      <c r="D157" s="164"/>
    </row>
    <row r="158" spans="1:10" ht="15" thickBot="1">
      <c r="A158" s="165">
        <v>1</v>
      </c>
      <c r="B158" s="192">
        <f>Mod!H85</f>
        <v>38</v>
      </c>
      <c r="C158" s="39">
        <f>Mod!H97</f>
        <v>77</v>
      </c>
      <c r="D158" s="164">
        <f>SUM(B158:C158)</f>
        <v>115</v>
      </c>
      <c r="F158" s="186" t="s">
        <v>197</v>
      </c>
    </row>
    <row r="159" spans="1:10">
      <c r="A159" s="165">
        <v>2</v>
      </c>
      <c r="B159" s="192">
        <f>Mod!H86</f>
        <v>30</v>
      </c>
      <c r="C159" s="39">
        <f>Mod!H98</f>
        <v>65</v>
      </c>
      <c r="D159" s="164">
        <f t="shared" ref="D159:D160" si="20">SUM(B159:C159)</f>
        <v>95</v>
      </c>
    </row>
    <row r="160" spans="1:10" ht="15" thickBot="1">
      <c r="A160" s="164"/>
      <c r="B160" s="164">
        <f>SUM(B158:B159)</f>
        <v>68</v>
      </c>
      <c r="C160" s="41">
        <f>SUM(C158:C159)</f>
        <v>142</v>
      </c>
      <c r="D160" s="164">
        <f t="shared" si="20"/>
        <v>210</v>
      </c>
    </row>
    <row r="161" spans="1:10">
      <c r="F161" s="154" t="s">
        <v>182</v>
      </c>
      <c r="G161">
        <f xml:space="preserve"> SUM(H164:I165)</f>
        <v>5.0961306945184172E-2</v>
      </c>
      <c r="I161" t="s">
        <v>183</v>
      </c>
      <c r="J161" s="166">
        <f xml:space="preserve"> CHIDIST(G161,1)</f>
        <v>0.8213988917261078</v>
      </c>
    </row>
    <row r="162" spans="1:10">
      <c r="A162" s="154" t="s">
        <v>184</v>
      </c>
    </row>
    <row r="163" spans="1:10">
      <c r="G163" s="164"/>
      <c r="H163" s="164" t="s">
        <v>80</v>
      </c>
      <c r="I163" s="164" t="s">
        <v>107</v>
      </c>
    </row>
    <row r="164" spans="1:10">
      <c r="A164" s="164"/>
      <c r="B164" s="164" t="s">
        <v>80</v>
      </c>
      <c r="C164" s="164" t="s">
        <v>107</v>
      </c>
      <c r="G164" s="165">
        <v>1</v>
      </c>
      <c r="H164" s="165">
        <f xml:space="preserve"> ((B158-B165)^2/B165)</f>
        <v>1.5588844233345401E-2</v>
      </c>
      <c r="I164" s="165">
        <f>((C158-C165)^2/C165)</f>
        <v>7.4650803370949819E-3</v>
      </c>
    </row>
    <row r="165" spans="1:10">
      <c r="A165" s="165">
        <v>1</v>
      </c>
      <c r="B165" s="164">
        <f xml:space="preserve"> (B160*D158)/D160</f>
        <v>37.238095238095241</v>
      </c>
      <c r="C165" s="164">
        <f xml:space="preserve"> (C160*D158)/D160</f>
        <v>77.761904761904759</v>
      </c>
      <c r="G165" s="165">
        <v>2</v>
      </c>
      <c r="H165" s="165">
        <f xml:space="preserve"> ((B159-B166)^2/B166)</f>
        <v>1.8870706177207763E-2</v>
      </c>
      <c r="I165" s="165">
        <f xml:space="preserve"> ((C159-C166)^2/C166)</f>
        <v>9.0366761975360296E-3</v>
      </c>
    </row>
    <row r="166" spans="1:10">
      <c r="A166" s="165">
        <v>2</v>
      </c>
      <c r="B166" s="164">
        <f xml:space="preserve"> (B160*D159)/D160</f>
        <v>30.761904761904763</v>
      </c>
      <c r="C166" s="164">
        <f xml:space="preserve"> (C160*D159)/D160</f>
        <v>64.238095238095241</v>
      </c>
    </row>
    <row r="167" spans="1:10">
      <c r="A167" s="165"/>
      <c r="B167" s="164"/>
      <c r="C167" s="164"/>
    </row>
    <row r="173" spans="1:10">
      <c r="A173" s="186" t="s">
        <v>198</v>
      </c>
    </row>
    <row r="174" spans="1:10" ht="15" thickBot="1">
      <c r="A174" s="164"/>
      <c r="B174" s="164" t="s">
        <v>51</v>
      </c>
      <c r="C174" s="164" t="s">
        <v>107</v>
      </c>
      <c r="D174" s="164"/>
    </row>
    <row r="175" spans="1:10" ht="15" thickBot="1">
      <c r="A175" s="165">
        <v>1</v>
      </c>
      <c r="B175" s="39">
        <f>Mod!H91</f>
        <v>11</v>
      </c>
      <c r="C175" s="39">
        <f>Mod!H97</f>
        <v>77</v>
      </c>
      <c r="D175" s="164">
        <f>SUM(B175:C175)</f>
        <v>88</v>
      </c>
      <c r="F175" s="186" t="s">
        <v>198</v>
      </c>
    </row>
    <row r="176" spans="1:10">
      <c r="A176" s="165">
        <v>2</v>
      </c>
      <c r="B176" s="39">
        <f>Mod!H92</f>
        <v>7</v>
      </c>
      <c r="C176" s="39">
        <f>Mod!H98</f>
        <v>65</v>
      </c>
      <c r="D176" s="164">
        <f t="shared" ref="D176:D177" si="21">SUM(B176:C176)</f>
        <v>72</v>
      </c>
    </row>
    <row r="177" spans="1:10" ht="15" thickBot="1">
      <c r="A177" s="164"/>
      <c r="B177" s="164">
        <f>SUM(B175:B176)</f>
        <v>18</v>
      </c>
      <c r="C177" s="41">
        <f>SUM(C175:C176)</f>
        <v>142</v>
      </c>
      <c r="D177" s="164">
        <f t="shared" si="21"/>
        <v>160</v>
      </c>
    </row>
    <row r="178" spans="1:10">
      <c r="F178" s="154" t="s">
        <v>182</v>
      </c>
      <c r="G178">
        <f xml:space="preserve"> SUM(H181:I182)</f>
        <v>0.30603373326377997</v>
      </c>
      <c r="I178" t="s">
        <v>183</v>
      </c>
      <c r="J178" s="166">
        <f xml:space="preserve"> CHIDIST(G178,1)</f>
        <v>0.5801243052297842</v>
      </c>
    </row>
    <row r="179" spans="1:10">
      <c r="A179" s="154" t="s">
        <v>184</v>
      </c>
    </row>
    <row r="180" spans="1:10">
      <c r="G180" s="164"/>
      <c r="H180" s="164" t="s">
        <v>51</v>
      </c>
      <c r="I180" s="164" t="s">
        <v>107</v>
      </c>
    </row>
    <row r="181" spans="1:10">
      <c r="A181" s="164"/>
      <c r="B181" s="164" t="s">
        <v>51</v>
      </c>
      <c r="C181" s="164" t="s">
        <v>107</v>
      </c>
      <c r="G181" s="165">
        <v>1</v>
      </c>
      <c r="H181" s="165">
        <f xml:space="preserve"> ((B175-B182)^2/B182)</f>
        <v>0.12222222222222215</v>
      </c>
      <c r="I181" s="165">
        <f>((C175-C182)^2/C182)</f>
        <v>1.5492957746478716E-2</v>
      </c>
    </row>
    <row r="182" spans="1:10">
      <c r="A182" s="165">
        <v>1</v>
      </c>
      <c r="B182" s="164">
        <f xml:space="preserve"> (B177*D175)/D177</f>
        <v>9.9</v>
      </c>
      <c r="C182" s="164">
        <f xml:space="preserve"> (C177*D175)/D177</f>
        <v>78.099999999999994</v>
      </c>
      <c r="G182" s="165">
        <v>2</v>
      </c>
      <c r="H182" s="165">
        <f xml:space="preserve"> ((B176-B183)^2/B183)</f>
        <v>0.14938271604938264</v>
      </c>
      <c r="I182" s="165">
        <f xml:space="preserve"> ((C176-C183)^2/C183)</f>
        <v>1.893583724569645E-2</v>
      </c>
    </row>
    <row r="183" spans="1:10">
      <c r="A183" s="165">
        <v>2</v>
      </c>
      <c r="B183" s="164">
        <f xml:space="preserve"> (B177*D176)/D177</f>
        <v>8.1</v>
      </c>
      <c r="C183" s="164">
        <f xml:space="preserve"> (C177*D176)/D177</f>
        <v>63.9</v>
      </c>
    </row>
    <row r="184" spans="1:10">
      <c r="A184" s="165"/>
      <c r="B184" s="164"/>
      <c r="C184" s="16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4"/>
  <sheetViews>
    <sheetView workbookViewId="0">
      <selection activeCell="H29" sqref="H29"/>
    </sheetView>
  </sheetViews>
  <sheetFormatPr baseColWidth="10" defaultRowHeight="14.5"/>
  <sheetData>
    <row r="1" spans="1:11">
      <c r="A1" s="17"/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7">
        <f>Mod!I82</f>
        <v>7</v>
      </c>
      <c r="C3" s="77">
        <f>Mod!I76</f>
        <v>7</v>
      </c>
      <c r="D3" s="164">
        <f>SUM(B3:C3)</f>
        <v>14</v>
      </c>
      <c r="E3" s="17"/>
      <c r="F3" s="17"/>
      <c r="G3" s="17" t="s">
        <v>182</v>
      </c>
      <c r="H3" s="17">
        <f xml:space="preserve"> SUM(H6:I8)</f>
        <v>0.13682864450127891</v>
      </c>
      <c r="I3" s="17"/>
      <c r="J3" s="17" t="s">
        <v>183</v>
      </c>
      <c r="K3" s="166">
        <f xml:space="preserve"> CHIDIST(H3,2)</f>
        <v>0.93387346885298794</v>
      </c>
    </row>
    <row r="4" spans="1:11">
      <c r="A4" s="165" t="s">
        <v>188</v>
      </c>
      <c r="B4" s="77">
        <f>Mod!I83</f>
        <v>25</v>
      </c>
      <c r="C4" s="77">
        <f>Mod!I77</f>
        <v>21</v>
      </c>
      <c r="D4" s="164">
        <f t="shared" ref="D4:D5" si="0">SUM(B4:C4)</f>
        <v>46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7">
        <f>Mod!I84</f>
        <v>2</v>
      </c>
      <c r="C5" s="77">
        <f>Mod!I78</f>
        <v>0</v>
      </c>
      <c r="D5" s="164">
        <f t="shared" si="0"/>
        <v>2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5.9772296015180311E-2</v>
      </c>
      <c r="I6" s="167">
        <f xml:space="preserve"> ((C3-C10)^2/C10)</f>
        <v>7.2580645161290383E-2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xml:space="preserve"> ((B4-B11)^2/B11)</f>
        <v>2.0212853724940311E-3</v>
      </c>
      <c r="I7" s="167">
        <f xml:space="preserve"> ((C4-C11)^2/C11)</f>
        <v>2.4544179523141806E-3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v>0</v>
      </c>
      <c r="I8" s="167">
        <v>0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7.67741935483871</v>
      </c>
      <c r="C10" s="164">
        <f xml:space="preserve"> (C6*D3)/D6</f>
        <v>6.32258064516129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25.225806451612904</v>
      </c>
      <c r="C11" s="164">
        <f xml:space="preserve"> (C6*D4)/D6</f>
        <v>20.774193548387096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1.096774193548387</v>
      </c>
      <c r="C12" s="164">
        <f xml:space="preserve"> (C6*D5)/D6</f>
        <v>0.90322580645161288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Mod!I88</f>
        <v>1</v>
      </c>
      <c r="C19" s="77">
        <f>Mod!I76</f>
        <v>7</v>
      </c>
      <c r="D19" s="164">
        <f>SUM(B19:C19)</f>
        <v>8</v>
      </c>
      <c r="E19" s="17"/>
      <c r="F19" s="17"/>
      <c r="G19" s="17" t="s">
        <v>182</v>
      </c>
      <c r="H19" s="17">
        <f xml:space="preserve"> SUM(H22:I24)</f>
        <v>0.77526340996168575</v>
      </c>
      <c r="I19" s="17"/>
      <c r="J19" s="17" t="s">
        <v>183</v>
      </c>
      <c r="K19" s="166">
        <f xml:space="preserve"> CHIDIST(H19,2)</f>
        <v>0.67866224516705131</v>
      </c>
    </row>
    <row r="20" spans="1:11">
      <c r="A20" s="165" t="s">
        <v>188</v>
      </c>
      <c r="B20" s="78">
        <f>Mod!I89</f>
        <v>8</v>
      </c>
      <c r="C20" s="77">
        <f>Mod!I77</f>
        <v>21</v>
      </c>
      <c r="D20" s="164">
        <f t="shared" ref="D20:D21" si="1">SUM(B20:C20)</f>
        <v>29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Mod!I90</f>
        <v>0</v>
      </c>
      <c r="C21" s="77">
        <f>Mod!I78</f>
        <v>0</v>
      </c>
      <c r="D21" s="164">
        <f t="shared" si="1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0.45983483483483495</v>
      </c>
      <c r="I22" s="167">
        <f t="shared" ref="I22:I23" si="2" xml:space="preserve"> ((C19-C26)^2/C26)</f>
        <v>0.14780405405405395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3" xml:space="preserve"> ((B20-B27)^2/B27)</f>
        <v>0.12685098891995433</v>
      </c>
      <c r="I23" s="167">
        <f t="shared" si="2"/>
        <v>4.0773532152842622E-2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1.9459459459459461</v>
      </c>
      <c r="C26" s="164">
        <f xml:space="preserve"> (C22*D19)/D22</f>
        <v>6.0540540540540544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7.0540540540540544</v>
      </c>
      <c r="C27" s="164">
        <f xml:space="preserve"> (C22*D20)/D22</f>
        <v>21.945945945945947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Mod!I88</f>
        <v>1</v>
      </c>
      <c r="C35" s="77">
        <f>Mod!I82</f>
        <v>7</v>
      </c>
      <c r="D35" s="164">
        <f>SUM(B35:C35)</f>
        <v>8</v>
      </c>
      <c r="E35" s="17"/>
      <c r="F35" s="17"/>
      <c r="G35" s="17" t="s">
        <v>182</v>
      </c>
      <c r="H35" s="17">
        <f xml:space="preserve"> SUM(H38:I40)</f>
        <v>0.5623019409784118</v>
      </c>
      <c r="I35" s="17"/>
      <c r="J35" s="17" t="s">
        <v>183</v>
      </c>
      <c r="K35" s="166">
        <f xml:space="preserve"> CHIDIST(H35,2)</f>
        <v>0.75491435708693966</v>
      </c>
    </row>
    <row r="36" spans="1:11">
      <c r="A36" s="165" t="s">
        <v>188</v>
      </c>
      <c r="B36" s="78">
        <f>B20</f>
        <v>8</v>
      </c>
      <c r="C36" s="77">
        <f>Mod!I83</f>
        <v>25</v>
      </c>
      <c r="D36" s="164">
        <f t="shared" ref="D36:D37" si="4">SUM(B36:C36)</f>
        <v>33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B21</f>
        <v>0</v>
      </c>
      <c r="C37" s="77">
        <f>Mod!I84</f>
        <v>2</v>
      </c>
      <c r="D37" s="164">
        <f t="shared" si="4"/>
        <v>2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0.27164082687338509</v>
      </c>
      <c r="I38" s="167">
        <f t="shared" ref="I38:I39" si="5" xml:space="preserve"> ((C35-C42)^2/C42)</f>
        <v>7.1904924760601979E-2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" si="6" xml:space="preserve"> ((B36-B43)^2/B43)</f>
        <v>0.17297001017931257</v>
      </c>
      <c r="I39" s="167">
        <f t="shared" si="5"/>
        <v>4.5786179165112149E-2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v>0</v>
      </c>
      <c r="I40" s="167">
        <v>0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1.6744186046511629</v>
      </c>
      <c r="C42" s="164">
        <f xml:space="preserve"> (C38*D35)/D38</f>
        <v>6.3255813953488369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6.9069767441860463</v>
      </c>
      <c r="C43" s="164">
        <f xml:space="preserve"> (C38*D36)/D38</f>
        <v>26.093023255813954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0.41860465116279072</v>
      </c>
      <c r="C44" s="164">
        <f xml:space="preserve"> (C38*D37)/D38</f>
        <v>1.5813953488372092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Mod!I76</f>
        <v>7</v>
      </c>
      <c r="C52" s="77">
        <f>Mod!I94</f>
        <v>15</v>
      </c>
      <c r="D52" s="164">
        <f>SUM(B52:C52)</f>
        <v>22</v>
      </c>
      <c r="E52" s="17"/>
      <c r="F52" s="17"/>
      <c r="G52" s="17" t="s">
        <v>182</v>
      </c>
      <c r="H52" s="17">
        <f xml:space="preserve"> SUM(H55:I57)</f>
        <v>0.13852112676056341</v>
      </c>
      <c r="I52" s="17"/>
      <c r="J52" s="17" t="s">
        <v>183</v>
      </c>
      <c r="K52" s="166">
        <f xml:space="preserve"> CHIDIST(H52,2)</f>
        <v>0.93308352100408454</v>
      </c>
    </row>
    <row r="53" spans="1:11">
      <c r="A53" s="165" t="s">
        <v>188</v>
      </c>
      <c r="B53" s="77">
        <f>Mod!I77</f>
        <v>21</v>
      </c>
      <c r="C53" s="77">
        <f>Mod!I95</f>
        <v>54</v>
      </c>
      <c r="D53" s="164">
        <f t="shared" ref="D53:D54" si="7">SUM(B53:C53)</f>
        <v>75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Mod!I78</f>
        <v>0</v>
      </c>
      <c r="C54" s="77">
        <f>Mod!I96</f>
        <v>2</v>
      </c>
      <c r="D54" s="164">
        <f t="shared" si="7"/>
        <v>2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9.7222222222222182E-2</v>
      </c>
      <c r="I55" s="167">
        <f t="shared" ref="I55:I56" si="8" xml:space="preserve"> ((C52-C59)^2/C59)</f>
        <v>3.8341158059467993E-2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" si="9" xml:space="preserve"> ((B53-B60)^2/B60)</f>
        <v>2.1212121212120997E-3</v>
      </c>
      <c r="I56" s="167">
        <f t="shared" si="8"/>
        <v>8.3653435766110971E-4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v>0</v>
      </c>
      <c r="I57" s="167">
        <v>0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6.2222222222222223</v>
      </c>
      <c r="C59" s="164">
        <f xml:space="preserve"> (C55*D52)/D55</f>
        <v>15.777777777777779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21.212121212121211</v>
      </c>
      <c r="C60" s="164">
        <f xml:space="preserve"> (C55*D53)/D55</f>
        <v>53.787878787878789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0.56565656565656564</v>
      </c>
      <c r="C61" s="164">
        <f xml:space="preserve"> (C55*D54)/D55</f>
        <v>1.4343434343434343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Mod!I82</f>
        <v>7</v>
      </c>
      <c r="C69" s="77">
        <f>Mod!I94</f>
        <v>15</v>
      </c>
      <c r="D69" s="164">
        <f>SUM(B69:C69)</f>
        <v>22</v>
      </c>
      <c r="E69" s="17"/>
      <c r="F69" s="17"/>
      <c r="G69" s="17" t="s">
        <v>182</v>
      </c>
      <c r="H69" s="17">
        <f xml:space="preserve"> SUM(H72:I74)</f>
        <v>2.2693903895858816E-2</v>
      </c>
      <c r="I69" s="17"/>
      <c r="J69" s="17" t="s">
        <v>183</v>
      </c>
      <c r="K69" s="166">
        <f xml:space="preserve"> CHIDIST(H69,2)</f>
        <v>0.98871718190753299</v>
      </c>
    </row>
    <row r="70" spans="1:11">
      <c r="A70" s="165" t="s">
        <v>188</v>
      </c>
      <c r="B70" s="77">
        <f>Mod!I83</f>
        <v>25</v>
      </c>
      <c r="C70" s="77">
        <f>Mod!I95</f>
        <v>54</v>
      </c>
      <c r="D70" s="164">
        <f t="shared" ref="D70:D71" si="10">SUM(B70:C70)</f>
        <v>79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Mod!I84</f>
        <v>2</v>
      </c>
      <c r="C71" s="77">
        <f>Mod!I96</f>
        <v>2</v>
      </c>
      <c r="D71" s="164">
        <f t="shared" si="10"/>
        <v>4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2.151769798828607E-3</v>
      </c>
      <c r="I72" s="167">
        <f t="shared" ref="I72:I73" si="11" xml:space="preserve"> ((C69-C76)^2/C76)</f>
        <v>1.0304249740869386E-3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" si="12" xml:space="preserve"> ((B70-B77)^2/B77)</f>
        <v>1.3193631883133067E-2</v>
      </c>
      <c r="I73" s="167">
        <f t="shared" si="11"/>
        <v>6.3180772398102021E-3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v>0</v>
      </c>
      <c r="I74" s="167">
        <v>0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7.1238095238095234</v>
      </c>
      <c r="C76" s="164">
        <f xml:space="preserve"> (C72*D69)/D72</f>
        <v>14.876190476190477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25.580952380952382</v>
      </c>
      <c r="C77" s="164">
        <f xml:space="preserve"> (C72*D70)/D72</f>
        <v>53.419047619047618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1.2952380952380953</v>
      </c>
      <c r="C78" s="164">
        <f xml:space="preserve"> (C72*D71)/D72</f>
        <v>2.7047619047619049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Mod!I88</f>
        <v>1</v>
      </c>
      <c r="C85" s="77">
        <f>Mod!I94</f>
        <v>15</v>
      </c>
      <c r="D85" s="164">
        <f>SUM(B85:C85)</f>
        <v>16</v>
      </c>
      <c r="E85" s="17"/>
      <c r="F85" s="17"/>
      <c r="G85" s="17" t="s">
        <v>182</v>
      </c>
      <c r="H85" s="17">
        <f xml:space="preserve"> SUM(H88:I90)</f>
        <v>0.57034681205512672</v>
      </c>
      <c r="I85" s="17"/>
      <c r="J85" s="17" t="s">
        <v>183</v>
      </c>
      <c r="K85" s="166">
        <f xml:space="preserve"> CHIDIST(H85,2)</f>
        <v>0.75188386182061939</v>
      </c>
    </row>
    <row r="86" spans="1:11">
      <c r="A86" s="165" t="s">
        <v>188</v>
      </c>
      <c r="B86" s="78">
        <f>Mod!I89</f>
        <v>8</v>
      </c>
      <c r="C86" s="77">
        <f>Mod!I95</f>
        <v>54</v>
      </c>
      <c r="D86" s="164">
        <f t="shared" ref="D86:D87" si="13">SUM(B86:C86)</f>
        <v>62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Mod!I90</f>
        <v>0</v>
      </c>
      <c r="C87" s="77">
        <f>Mod!I96</f>
        <v>2</v>
      </c>
      <c r="D87" s="164">
        <f t="shared" si="13"/>
        <v>2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0.35555555555555562</v>
      </c>
      <c r="I88" s="167">
        <f t="shared" ref="I88:I89" si="14" xml:space="preserve"> ((C85-C92)^2/C92)</f>
        <v>4.5070422535211346E-2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" si="15" xml:space="preserve"> ((B86-B93)^2/B93)</f>
        <v>0.15062724014336931</v>
      </c>
      <c r="I89" s="167">
        <f t="shared" si="14"/>
        <v>1.9093593820990407E-2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v>0</v>
      </c>
      <c r="I90" s="167">
        <v>0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1.8</v>
      </c>
      <c r="C92" s="164">
        <f xml:space="preserve"> (C88*D85)/D88</f>
        <v>14.2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6.9749999999999996</v>
      </c>
      <c r="C93" s="164">
        <f xml:space="preserve"> (C88*D86)/D88</f>
        <v>55.024999999999999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0.22500000000000001</v>
      </c>
      <c r="C94" s="164">
        <f xml:space="preserve"> (C88*D87)/D88</f>
        <v>1.7749999999999999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97" spans="1:10" ht="15" thickBot="1"/>
    <row r="98" spans="1:10" ht="15" thickBot="1">
      <c r="A98" s="193" t="s">
        <v>201</v>
      </c>
    </row>
    <row r="100" spans="1:10">
      <c r="A100" s="171" t="s">
        <v>202</v>
      </c>
    </row>
    <row r="101" spans="1:10" ht="15" thickBot="1">
      <c r="A101" s="164"/>
      <c r="B101" s="164" t="s">
        <v>104</v>
      </c>
      <c r="C101" s="164" t="s">
        <v>105</v>
      </c>
      <c r="D101" s="164"/>
    </row>
    <row r="102" spans="1:10" ht="15" thickBot="1">
      <c r="A102" s="165">
        <v>1</v>
      </c>
      <c r="B102" s="192">
        <f>Mod!I79</f>
        <v>35</v>
      </c>
      <c r="C102" s="39">
        <f>Mod!I85</f>
        <v>39</v>
      </c>
      <c r="D102" s="164">
        <f>SUM(B102:C102)</f>
        <v>74</v>
      </c>
      <c r="F102" s="171" t="s">
        <v>202</v>
      </c>
    </row>
    <row r="103" spans="1:10">
      <c r="A103" s="165">
        <v>2</v>
      </c>
      <c r="B103" s="192">
        <f>Mod!I80</f>
        <v>21</v>
      </c>
      <c r="C103" s="39">
        <f>Mod!I86</f>
        <v>29</v>
      </c>
      <c r="D103" s="164">
        <f t="shared" ref="D103:D104" si="16">SUM(B103:C103)</f>
        <v>50</v>
      </c>
    </row>
    <row r="104" spans="1:10" ht="15" thickBot="1">
      <c r="A104" s="164"/>
      <c r="B104" s="164">
        <f>SUM(B102:B103)</f>
        <v>56</v>
      </c>
      <c r="C104" s="41">
        <f>SUM(C102:C103)</f>
        <v>68</v>
      </c>
      <c r="D104" s="164">
        <f t="shared" si="16"/>
        <v>124</v>
      </c>
    </row>
    <row r="105" spans="1:10">
      <c r="F105" s="154" t="s">
        <v>182</v>
      </c>
      <c r="G105">
        <f xml:space="preserve"> SUM(H108:I109)</f>
        <v>0.33809220985691568</v>
      </c>
      <c r="I105" t="s">
        <v>183</v>
      </c>
      <c r="J105" s="166">
        <f xml:space="preserve"> CHIDIST(G105,1)</f>
        <v>0.5609325099404785</v>
      </c>
    </row>
    <row r="106" spans="1:10">
      <c r="A106" s="154" t="s">
        <v>184</v>
      </c>
    </row>
    <row r="107" spans="1:10">
      <c r="G107" s="164"/>
      <c r="H107" s="164" t="s">
        <v>104</v>
      </c>
      <c r="I107" s="164" t="s">
        <v>105</v>
      </c>
    </row>
    <row r="108" spans="1:10">
      <c r="A108" s="164"/>
      <c r="B108" s="164" t="s">
        <v>104</v>
      </c>
      <c r="C108" s="164" t="s">
        <v>105</v>
      </c>
      <c r="G108" s="165">
        <v>1</v>
      </c>
      <c r="H108" s="165">
        <f xml:space="preserve"> ((B102-B109)^2/B109)</f>
        <v>7.47602441150826E-2</v>
      </c>
      <c r="I108" s="165">
        <f>((C102-C109)^2/C109)</f>
        <v>6.1567259859479799E-2</v>
      </c>
    </row>
    <row r="109" spans="1:10">
      <c r="A109" s="165">
        <v>1</v>
      </c>
      <c r="B109" s="164">
        <f xml:space="preserve"> (B104*D102)/D104</f>
        <v>33.41935483870968</v>
      </c>
      <c r="C109" s="164">
        <f xml:space="preserve"> (C104*D102)/D104</f>
        <v>40.58064516129032</v>
      </c>
      <c r="G109" s="165">
        <v>2</v>
      </c>
      <c r="H109" s="165">
        <f xml:space="preserve"> ((B103-B110)^2/B110)</f>
        <v>0.11064516129032276</v>
      </c>
      <c r="I109" s="165">
        <f xml:space="preserve"> ((C103-C110)^2/C110)</f>
        <v>9.1119544592030505E-2</v>
      </c>
    </row>
    <row r="110" spans="1:10">
      <c r="A110" s="165">
        <v>2</v>
      </c>
      <c r="B110" s="164">
        <f xml:space="preserve"> (B104*D103)/D104</f>
        <v>22.580645161290324</v>
      </c>
      <c r="C110" s="164">
        <f xml:space="preserve"> (C104*D103)/D104</f>
        <v>27.419354838709676</v>
      </c>
    </row>
    <row r="111" spans="1:10">
      <c r="A111" s="165"/>
      <c r="B111" s="164"/>
      <c r="C111" s="164"/>
    </row>
    <row r="114" spans="1:10">
      <c r="A114" s="174" t="s">
        <v>203</v>
      </c>
    </row>
    <row r="115" spans="1:10" ht="15" thickBot="1">
      <c r="A115" s="164"/>
      <c r="B115" s="164" t="s">
        <v>104</v>
      </c>
      <c r="C115" s="164" t="s">
        <v>51</v>
      </c>
      <c r="D115" s="164"/>
    </row>
    <row r="116" spans="1:10" ht="15" thickBot="1">
      <c r="A116" s="165">
        <v>1</v>
      </c>
      <c r="B116" s="192">
        <f>Mod!I79</f>
        <v>35</v>
      </c>
      <c r="C116" s="39">
        <f>Mod!I91</f>
        <v>10</v>
      </c>
      <c r="D116" s="164">
        <f>SUM(B116:C116)</f>
        <v>45</v>
      </c>
      <c r="F116" s="174" t="s">
        <v>203</v>
      </c>
    </row>
    <row r="117" spans="1:10">
      <c r="A117" s="165">
        <v>2</v>
      </c>
      <c r="B117" s="192">
        <f>Mod!I80</f>
        <v>21</v>
      </c>
      <c r="C117" s="39">
        <f>Mod!I92</f>
        <v>8</v>
      </c>
      <c r="D117" s="164">
        <f t="shared" ref="D117:D118" si="17">SUM(B117:C117)</f>
        <v>29</v>
      </c>
    </row>
    <row r="118" spans="1:10" ht="15" thickBot="1">
      <c r="A118" s="164"/>
      <c r="B118" s="164">
        <f>SUM(B116:B117)</f>
        <v>56</v>
      </c>
      <c r="C118" s="41">
        <f>SUM(C116:C117)</f>
        <v>18</v>
      </c>
      <c r="D118" s="164">
        <f t="shared" si="17"/>
        <v>74</v>
      </c>
    </row>
    <row r="119" spans="1:10">
      <c r="F119" s="154" t="s">
        <v>182</v>
      </c>
      <c r="G119">
        <f xml:space="preserve"> SUM(H122:I123)</f>
        <v>0.27564921243082147</v>
      </c>
      <c r="I119" t="s">
        <v>183</v>
      </c>
      <c r="J119" s="166">
        <f xml:space="preserve"> CHIDIST(G119,1)</f>
        <v>0.59956716122313303</v>
      </c>
    </row>
    <row r="120" spans="1:10">
      <c r="A120" s="154" t="s">
        <v>184</v>
      </c>
    </row>
    <row r="121" spans="1:10">
      <c r="G121" s="164"/>
      <c r="H121" s="164" t="s">
        <v>104</v>
      </c>
      <c r="I121" s="164" t="s">
        <v>51</v>
      </c>
    </row>
    <row r="122" spans="1:10">
      <c r="A122" s="164"/>
      <c r="B122" s="164" t="s">
        <v>104</v>
      </c>
      <c r="C122" s="164" t="s">
        <v>51</v>
      </c>
      <c r="G122" s="165">
        <v>1</v>
      </c>
      <c r="H122" s="165">
        <f xml:space="preserve"> ((B116-B123)^2/B123)</f>
        <v>2.6276276276276156E-2</v>
      </c>
      <c r="I122" s="165">
        <f>((C116-C123)^2/C123)</f>
        <v>8.1748415081748363E-2</v>
      </c>
    </row>
    <row r="123" spans="1:10">
      <c r="A123" s="165">
        <v>1</v>
      </c>
      <c r="B123" s="164">
        <f xml:space="preserve"> (B118*D116)/D118</f>
        <v>34.054054054054056</v>
      </c>
      <c r="C123" s="164">
        <f xml:space="preserve"> (C118*D116)/D118</f>
        <v>10.945945945945946</v>
      </c>
      <c r="G123" s="165">
        <v>2</v>
      </c>
      <c r="H123" s="165">
        <f xml:space="preserve"> ((B117-B124)^2/B124)</f>
        <v>4.0773532152842622E-2</v>
      </c>
      <c r="I123" s="165">
        <f xml:space="preserve"> ((C117-C124)^2/C124)</f>
        <v>0.12685098891995433</v>
      </c>
    </row>
    <row r="124" spans="1:10">
      <c r="A124" s="165">
        <v>2</v>
      </c>
      <c r="B124" s="164">
        <f xml:space="preserve"> (B118*D117)/D118</f>
        <v>21.945945945945947</v>
      </c>
      <c r="C124" s="164">
        <f xml:space="preserve"> (C118*D117)/D118</f>
        <v>7.0540540540540544</v>
      </c>
    </row>
    <row r="125" spans="1:10">
      <c r="A125" s="165"/>
      <c r="B125" s="164"/>
      <c r="C125" s="164"/>
    </row>
    <row r="128" spans="1:10">
      <c r="A128" s="177" t="s">
        <v>204</v>
      </c>
    </row>
    <row r="129" spans="1:10" ht="15" thickBot="1">
      <c r="A129" s="164"/>
      <c r="B129" s="164" t="s">
        <v>105</v>
      </c>
      <c r="C129" s="164" t="s">
        <v>51</v>
      </c>
      <c r="D129" s="164"/>
    </row>
    <row r="130" spans="1:10" ht="15" thickBot="1">
      <c r="A130" s="165">
        <v>1</v>
      </c>
      <c r="B130" s="39">
        <f>Mod!I85</f>
        <v>39</v>
      </c>
      <c r="C130" s="39">
        <f>Mod!I91</f>
        <v>10</v>
      </c>
      <c r="D130" s="164">
        <f>SUM(B130:C130)</f>
        <v>49</v>
      </c>
      <c r="F130" s="177" t="s">
        <v>204</v>
      </c>
    </row>
    <row r="131" spans="1:10">
      <c r="A131" s="165">
        <v>2</v>
      </c>
      <c r="B131" s="39">
        <f>Mod!I86</f>
        <v>29</v>
      </c>
      <c r="C131" s="39">
        <f>Mod!I92</f>
        <v>8</v>
      </c>
      <c r="D131" s="164">
        <f t="shared" ref="D131:D132" si="18">SUM(B131:C131)</f>
        <v>37</v>
      </c>
    </row>
    <row r="132" spans="1:10" ht="15" thickBot="1">
      <c r="A132" s="164"/>
      <c r="B132" s="164">
        <f>SUM(B130:B131)</f>
        <v>68</v>
      </c>
      <c r="C132" s="41">
        <f>SUM(C130:C131)</f>
        <v>18</v>
      </c>
      <c r="D132" s="164">
        <f t="shared" si="18"/>
        <v>86</v>
      </c>
    </row>
    <row r="133" spans="1:10">
      <c r="F133" s="154" t="s">
        <v>182</v>
      </c>
      <c r="G133">
        <f xml:space="preserve"> SUM(H136:I137)</f>
        <v>1.8757052370497702E-2</v>
      </c>
      <c r="I133" t="s">
        <v>183</v>
      </c>
      <c r="J133" s="166">
        <f xml:space="preserve"> CHIDIST(G133,1)</f>
        <v>0.8910652670761976</v>
      </c>
    </row>
    <row r="134" spans="1:10">
      <c r="A134" s="154" t="s">
        <v>184</v>
      </c>
    </row>
    <row r="135" spans="1:10">
      <c r="G135" s="164"/>
      <c r="H135" s="164" t="s">
        <v>80</v>
      </c>
      <c r="I135" s="164" t="s">
        <v>51</v>
      </c>
    </row>
    <row r="136" spans="1:10">
      <c r="A136" s="164"/>
      <c r="B136" s="164" t="s">
        <v>80</v>
      </c>
      <c r="C136" s="164" t="s">
        <v>51</v>
      </c>
      <c r="G136" s="165">
        <v>1</v>
      </c>
      <c r="H136" s="165">
        <f xml:space="preserve"> ((B130-B137)^2/B137)</f>
        <v>1.6890477121080816E-3</v>
      </c>
      <c r="I136" s="165">
        <f>((C130-C137)^2/C137)</f>
        <v>6.3808469124083961E-3</v>
      </c>
    </row>
    <row r="137" spans="1:10">
      <c r="A137" s="165">
        <v>1</v>
      </c>
      <c r="B137" s="164">
        <f xml:space="preserve"> (B132*D130)/D132</f>
        <v>38.744186046511629</v>
      </c>
      <c r="C137" s="164">
        <f xml:space="preserve"> (C132*D130)/D132</f>
        <v>10.255813953488373</v>
      </c>
      <c r="G137" s="165">
        <v>2</v>
      </c>
      <c r="H137" s="165">
        <f xml:space="preserve"> ((B131-B138)^2/B138)</f>
        <v>2.2368469700890813E-3</v>
      </c>
      <c r="I137" s="165">
        <f xml:space="preserve"> ((C131-C138)^2/C138)</f>
        <v>8.450310775892143E-3</v>
      </c>
    </row>
    <row r="138" spans="1:10">
      <c r="A138" s="165">
        <v>2</v>
      </c>
      <c r="B138" s="164">
        <f xml:space="preserve"> (B132*D131)/D132</f>
        <v>29.255813953488371</v>
      </c>
      <c r="C138" s="164">
        <f xml:space="preserve"> (C132*D131)/D132</f>
        <v>7.7441860465116283</v>
      </c>
    </row>
    <row r="139" spans="1:10">
      <c r="A139" s="165"/>
      <c r="B139" s="164"/>
      <c r="C139" s="164"/>
    </row>
    <row r="142" spans="1:10">
      <c r="A142" s="194" t="s">
        <v>205</v>
      </c>
    </row>
    <row r="143" spans="1:10" ht="15" thickBot="1">
      <c r="A143" s="164"/>
      <c r="B143" s="164" t="s">
        <v>104</v>
      </c>
      <c r="C143" s="164" t="s">
        <v>107</v>
      </c>
      <c r="D143" s="164"/>
    </row>
    <row r="144" spans="1:10" ht="15" thickBot="1">
      <c r="A144" s="165">
        <v>1</v>
      </c>
      <c r="B144" s="192">
        <f>Mod!I79</f>
        <v>35</v>
      </c>
      <c r="C144" s="39">
        <f>Mod!I97</f>
        <v>84</v>
      </c>
      <c r="D144" s="164">
        <f>SUM(B144:C144)</f>
        <v>119</v>
      </c>
      <c r="F144" s="194" t="s">
        <v>205</v>
      </c>
    </row>
    <row r="145" spans="1:10">
      <c r="A145" s="165">
        <v>2</v>
      </c>
      <c r="B145" s="192">
        <f>Mod!I80</f>
        <v>21</v>
      </c>
      <c r="C145" s="39">
        <f>Mod!I98</f>
        <v>58</v>
      </c>
      <c r="D145" s="164">
        <f t="shared" ref="D145:D146" si="19">SUM(B145:C145)</f>
        <v>79</v>
      </c>
    </row>
    <row r="146" spans="1:10" ht="15" thickBot="1">
      <c r="A146" s="164"/>
      <c r="B146" s="164">
        <f>SUM(B144:B145)</f>
        <v>56</v>
      </c>
      <c r="C146" s="41">
        <f>SUM(C144:C145)</f>
        <v>142</v>
      </c>
      <c r="D146" s="164">
        <f t="shared" si="19"/>
        <v>198</v>
      </c>
    </row>
    <row r="147" spans="1:10">
      <c r="F147" s="154" t="s">
        <v>182</v>
      </c>
      <c r="G147">
        <f xml:space="preserve"> SUM(H150:I151)</f>
        <v>0.18740364749929223</v>
      </c>
      <c r="I147" t="s">
        <v>183</v>
      </c>
      <c r="J147" s="166">
        <f xml:space="preserve"> CHIDIST(G147,1)</f>
        <v>0.66508638159467903</v>
      </c>
    </row>
    <row r="148" spans="1:10">
      <c r="A148" s="154" t="s">
        <v>184</v>
      </c>
    </row>
    <row r="149" spans="1:10">
      <c r="G149" s="164"/>
      <c r="H149" s="164" t="s">
        <v>104</v>
      </c>
      <c r="I149" s="164" t="s">
        <v>107</v>
      </c>
    </row>
    <row r="150" spans="1:10">
      <c r="A150" s="164"/>
      <c r="B150" s="164" t="s">
        <v>104</v>
      </c>
      <c r="C150" s="164" t="s">
        <v>107</v>
      </c>
      <c r="G150" s="165">
        <v>1</v>
      </c>
      <c r="H150" s="165">
        <f xml:space="preserve"> ((B144-B151)^2/B151)</f>
        <v>5.3624480095068545E-2</v>
      </c>
      <c r="I150" s="165">
        <f>((C144-C151)^2/C151)</f>
        <v>2.1147682291012725E-2</v>
      </c>
    </row>
    <row r="151" spans="1:10">
      <c r="A151" s="165">
        <v>1</v>
      </c>
      <c r="B151" s="164">
        <f xml:space="preserve"> (B146*D144)/D146</f>
        <v>33.656565656565654</v>
      </c>
      <c r="C151" s="164">
        <f xml:space="preserve"> (C146*D144)/D146</f>
        <v>85.343434343434339</v>
      </c>
      <c r="G151" s="165">
        <v>2</v>
      </c>
      <c r="H151" s="165">
        <f xml:space="preserve"> ((B145-B152)^2/B152)</f>
        <v>8.0776115586242064E-2</v>
      </c>
      <c r="I151" s="165">
        <f xml:space="preserve"> ((C145-C152)^2/C152)</f>
        <v>3.1855369526968873E-2</v>
      </c>
    </row>
    <row r="152" spans="1:10">
      <c r="A152" s="165">
        <v>2</v>
      </c>
      <c r="B152" s="164">
        <f xml:space="preserve"> (B146*D145)/D146</f>
        <v>22.343434343434343</v>
      </c>
      <c r="C152" s="164">
        <f xml:space="preserve"> (C146*D145)/D146</f>
        <v>56.656565656565654</v>
      </c>
    </row>
    <row r="153" spans="1:10">
      <c r="A153" s="165"/>
      <c r="B153" s="164"/>
      <c r="C153" s="164"/>
    </row>
    <row r="156" spans="1:10">
      <c r="A156" s="186" t="s">
        <v>197</v>
      </c>
    </row>
    <row r="157" spans="1:10" ht="15" thickBot="1">
      <c r="A157" s="164"/>
      <c r="B157" s="164" t="s">
        <v>80</v>
      </c>
      <c r="C157" s="164" t="s">
        <v>107</v>
      </c>
      <c r="D157" s="164"/>
    </row>
    <row r="158" spans="1:10" ht="15" thickBot="1">
      <c r="A158" s="165">
        <v>1</v>
      </c>
      <c r="B158" s="192">
        <f>Mod!I85</f>
        <v>39</v>
      </c>
      <c r="C158" s="39">
        <f>Mod!I97</f>
        <v>84</v>
      </c>
      <c r="D158" s="164">
        <f>SUM(B158:C158)</f>
        <v>123</v>
      </c>
      <c r="F158" s="186" t="s">
        <v>197</v>
      </c>
    </row>
    <row r="159" spans="1:10">
      <c r="A159" s="165">
        <v>2</v>
      </c>
      <c r="B159" s="192">
        <f>Mod!I86</f>
        <v>29</v>
      </c>
      <c r="C159" s="39">
        <f>Mod!I98</f>
        <v>58</v>
      </c>
      <c r="D159" s="164">
        <f t="shared" ref="D159:D160" si="20">SUM(B159:C159)</f>
        <v>87</v>
      </c>
    </row>
    <row r="160" spans="1:10" ht="15" thickBot="1">
      <c r="A160" s="164"/>
      <c r="B160" s="164">
        <f>SUM(B158:B159)</f>
        <v>68</v>
      </c>
      <c r="C160" s="41">
        <f>SUM(C158:C159)</f>
        <v>142</v>
      </c>
      <c r="D160" s="164">
        <f t="shared" si="20"/>
        <v>210</v>
      </c>
    </row>
    <row r="161" spans="1:10">
      <c r="F161" s="154" t="s">
        <v>182</v>
      </c>
      <c r="G161">
        <f xml:space="preserve"> SUM(H164:I165)</f>
        <v>6.1531311253460452E-2</v>
      </c>
      <c r="I161" t="s">
        <v>183</v>
      </c>
      <c r="J161" s="166">
        <f xml:space="preserve"> CHIDIST(G161,1)</f>
        <v>0.8040918083890376</v>
      </c>
    </row>
    <row r="162" spans="1:10">
      <c r="A162" s="154" t="s">
        <v>184</v>
      </c>
    </row>
    <row r="163" spans="1:10">
      <c r="G163" s="164"/>
      <c r="H163" s="164" t="s">
        <v>80</v>
      </c>
      <c r="I163" s="164" t="s">
        <v>107</v>
      </c>
    </row>
    <row r="164" spans="1:10">
      <c r="A164" s="164"/>
      <c r="B164" s="164" t="s">
        <v>80</v>
      </c>
      <c r="C164" s="164" t="s">
        <v>107</v>
      </c>
      <c r="G164" s="165">
        <v>1</v>
      </c>
      <c r="H164" s="165">
        <f xml:space="preserve"> ((B158-B165)^2/B165)</f>
        <v>1.7237138757942225E-2</v>
      </c>
      <c r="I164" s="165">
        <f>((C158-C165)^2/C165)</f>
        <v>8.2544044756341639E-3</v>
      </c>
    </row>
    <row r="165" spans="1:10">
      <c r="A165" s="165">
        <v>1</v>
      </c>
      <c r="B165" s="164">
        <f xml:space="preserve"> (B160*D158)/D160</f>
        <v>39.828571428571429</v>
      </c>
      <c r="C165" s="164">
        <f xml:space="preserve"> (C160*D158)/D160</f>
        <v>83.171428571428578</v>
      </c>
      <c r="G165" s="165">
        <v>2</v>
      </c>
      <c r="H165" s="165">
        <f xml:space="preserve"> ((B159-B166)^2/B166)</f>
        <v>2.4369747899159699E-2</v>
      </c>
      <c r="I165" s="165">
        <f xml:space="preserve"> ((C159-C166)^2/C166)</f>
        <v>1.1670020120724362E-2</v>
      </c>
    </row>
    <row r="166" spans="1:10">
      <c r="A166" s="165">
        <v>2</v>
      </c>
      <c r="B166" s="164">
        <f xml:space="preserve"> (B160*D159)/D160</f>
        <v>28.171428571428571</v>
      </c>
      <c r="C166" s="164">
        <f xml:space="preserve"> (C160*D159)/D160</f>
        <v>58.828571428571429</v>
      </c>
    </row>
    <row r="167" spans="1:10">
      <c r="A167" s="165"/>
      <c r="B167" s="164"/>
      <c r="C167" s="164"/>
    </row>
    <row r="173" spans="1:10">
      <c r="A173" s="186" t="s">
        <v>198</v>
      </c>
    </row>
    <row r="174" spans="1:10" ht="15" thickBot="1">
      <c r="A174" s="164"/>
      <c r="B174" s="164" t="s">
        <v>51</v>
      </c>
      <c r="C174" s="164" t="s">
        <v>107</v>
      </c>
      <c r="D174" s="164"/>
    </row>
    <row r="175" spans="1:10" ht="15" thickBot="1">
      <c r="A175" s="165">
        <v>1</v>
      </c>
      <c r="B175" s="39">
        <f>Mod!I91</f>
        <v>10</v>
      </c>
      <c r="C175" s="39">
        <f>Mod!I97</f>
        <v>84</v>
      </c>
      <c r="D175" s="164">
        <f>SUM(B175:C175)</f>
        <v>94</v>
      </c>
      <c r="F175" s="186" t="s">
        <v>198</v>
      </c>
    </row>
    <row r="176" spans="1:10">
      <c r="A176" s="165">
        <v>2</v>
      </c>
      <c r="B176" s="39">
        <f>Mod!I92</f>
        <v>8</v>
      </c>
      <c r="C176" s="39">
        <f>Mod!I98</f>
        <v>58</v>
      </c>
      <c r="D176" s="164">
        <f t="shared" ref="D176:D177" si="21">SUM(B176:C176)</f>
        <v>66</v>
      </c>
    </row>
    <row r="177" spans="1:10" ht="15" thickBot="1">
      <c r="A177" s="164"/>
      <c r="B177" s="164">
        <f>SUM(B175:B176)</f>
        <v>18</v>
      </c>
      <c r="C177" s="41">
        <f>SUM(C175:C176)</f>
        <v>142</v>
      </c>
      <c r="D177" s="164">
        <f t="shared" si="21"/>
        <v>160</v>
      </c>
    </row>
    <row r="178" spans="1:10">
      <c r="F178" s="154" t="s">
        <v>182</v>
      </c>
      <c r="G178">
        <f xml:space="preserve"> SUM(H181:I182)</f>
        <v>8.5401008385725244E-2</v>
      </c>
      <c r="I178" t="s">
        <v>183</v>
      </c>
      <c r="J178" s="166">
        <f xml:space="preserve"> CHIDIST(G178,1)</f>
        <v>0.7701073280990276</v>
      </c>
    </row>
    <row r="179" spans="1:10">
      <c r="A179" s="154" t="s">
        <v>184</v>
      </c>
    </row>
    <row r="180" spans="1:10">
      <c r="G180" s="164"/>
      <c r="H180" s="164" t="s">
        <v>51</v>
      </c>
      <c r="I180" s="164" t="s">
        <v>107</v>
      </c>
    </row>
    <row r="181" spans="1:10">
      <c r="A181" s="164"/>
      <c r="B181" s="164" t="s">
        <v>51</v>
      </c>
      <c r="C181" s="164" t="s">
        <v>107</v>
      </c>
      <c r="G181" s="165">
        <v>1</v>
      </c>
      <c r="H181" s="165">
        <f xml:space="preserve"> ((B175-B182)^2/B182)</f>
        <v>3.1264775413711504E-2</v>
      </c>
      <c r="I181" s="165">
        <f>((C175-C182)^2/C182)</f>
        <v>3.9631405454000996E-3</v>
      </c>
    </row>
    <row r="182" spans="1:10">
      <c r="A182" s="165">
        <v>1</v>
      </c>
      <c r="B182" s="164">
        <f xml:space="preserve"> (B177*D175)/D177</f>
        <v>10.574999999999999</v>
      </c>
      <c r="C182" s="164">
        <f xml:space="preserve"> (C177*D175)/D177</f>
        <v>83.424999999999997</v>
      </c>
      <c r="G182" s="165">
        <v>2</v>
      </c>
      <c r="H182" s="165">
        <f xml:space="preserve"> ((B176-B183)^2/B183)</f>
        <v>4.4528619528619563E-2</v>
      </c>
      <c r="I182" s="165">
        <f xml:space="preserve"> ((C176-C183)^2/C183)</f>
        <v>5.6444728979940803E-3</v>
      </c>
    </row>
    <row r="183" spans="1:10">
      <c r="A183" s="165">
        <v>2</v>
      </c>
      <c r="B183" s="164">
        <f xml:space="preserve"> (B177*D176)/D177</f>
        <v>7.4249999999999998</v>
      </c>
      <c r="C183" s="164">
        <f xml:space="preserve"> (C177*D176)/D177</f>
        <v>58.575000000000003</v>
      </c>
    </row>
    <row r="184" spans="1:10">
      <c r="A184" s="165"/>
      <c r="B184" s="164"/>
      <c r="C184" s="16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85"/>
  <sheetViews>
    <sheetView topLeftCell="A7" workbookViewId="0">
      <selection activeCell="H8" sqref="H8"/>
    </sheetView>
  </sheetViews>
  <sheetFormatPr baseColWidth="10" defaultRowHeight="14.5"/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Mod!J82</f>
        <v>28</v>
      </c>
      <c r="C3" s="71">
        <f>Mod!J76</f>
        <v>20</v>
      </c>
      <c r="D3" s="164">
        <f>SUM(B3:C3)</f>
        <v>48</v>
      </c>
      <c r="E3" s="17"/>
      <c r="F3" s="17"/>
      <c r="G3" s="17" t="s">
        <v>182</v>
      </c>
      <c r="H3" s="17">
        <f xml:space="preserve"> SUM(H6:I8)</f>
        <v>2.4681103210514972</v>
      </c>
      <c r="I3" s="17"/>
      <c r="J3" s="17" t="s">
        <v>183</v>
      </c>
      <c r="K3" s="166">
        <f xml:space="preserve"> CHIDIST(H3,2)</f>
        <v>0.29110968438995827</v>
      </c>
    </row>
    <row r="4" spans="1:11">
      <c r="A4" s="165" t="s">
        <v>188</v>
      </c>
      <c r="B4" s="71">
        <f>Mod!J83</f>
        <v>5</v>
      </c>
      <c r="C4" s="71">
        <f>Mod!J77</f>
        <v>8</v>
      </c>
      <c r="D4" s="164">
        <f t="shared" ref="D4:D5" si="0">SUM(B4:C4)</f>
        <v>13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Mod!J84</f>
        <v>1</v>
      </c>
      <c r="C5" s="71">
        <f>Mod!J78</f>
        <v>0</v>
      </c>
      <c r="D5" s="164">
        <f t="shared" si="0"/>
        <v>1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0.1068943706514862</v>
      </c>
      <c r="I6" s="167">
        <f t="shared" ref="H6:I8" si="1" xml:space="preserve"> ((C3-C10)^2/C10)</f>
        <v>0.12980030721966185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0.63581958838125818</v>
      </c>
      <c r="I7" s="167">
        <f t="shared" si="1"/>
        <v>0.77206664303438488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f t="shared" si="1"/>
        <v>0.37191650853889952</v>
      </c>
      <c r="I8" s="167">
        <f t="shared" si="1"/>
        <v>0.45161290322580644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26.322580645161292</v>
      </c>
      <c r="C10" s="164">
        <f xml:space="preserve"> (C6*D3)/D6</f>
        <v>21.677419354838708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7.129032258064516</v>
      </c>
      <c r="C11" s="164">
        <f xml:space="preserve"> (C6*D4)/D6</f>
        <v>5.870967741935484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0.54838709677419351</v>
      </c>
      <c r="C12" s="164">
        <f xml:space="preserve"> (C6*D5)/D6</f>
        <v>0.45161290322580644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Mod!J88</f>
        <v>8</v>
      </c>
      <c r="C19" s="71">
        <f>Mod!J76</f>
        <v>20</v>
      </c>
      <c r="D19" s="164">
        <f>SUM(B19:C19)</f>
        <v>28</v>
      </c>
      <c r="E19" s="17"/>
      <c r="F19" s="17"/>
      <c r="G19" s="17" t="s">
        <v>182</v>
      </c>
      <c r="H19" s="17">
        <f xml:space="preserve"> SUM(H22:I24)</f>
        <v>1.1279919375157472</v>
      </c>
      <c r="I19" s="17"/>
      <c r="J19" s="17" t="s">
        <v>183</v>
      </c>
      <c r="K19" s="166">
        <f xml:space="preserve"> CHIDIST(H19,2)</f>
        <v>0.56893108467345443</v>
      </c>
    </row>
    <row r="20" spans="1:11">
      <c r="A20" s="165" t="s">
        <v>188</v>
      </c>
      <c r="B20" s="78">
        <f>Mod!J89</f>
        <v>1</v>
      </c>
      <c r="C20" s="71">
        <f>Mod!J77</f>
        <v>8</v>
      </c>
      <c r="D20" s="164">
        <f t="shared" ref="D20:D21" si="2">SUM(B20:C20)</f>
        <v>9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Mod!J90</f>
        <v>0</v>
      </c>
      <c r="C21" s="71">
        <f>Mod!J78</f>
        <v>0</v>
      </c>
      <c r="D21" s="164">
        <f t="shared" si="2"/>
        <v>0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0.20763620763620774</v>
      </c>
      <c r="I22" s="167">
        <f t="shared" ref="I22:I23" si="3" xml:space="preserve"> ((C19-C26)^2/C26)</f>
        <v>6.6740209597352482E-2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" si="4" xml:space="preserve"> ((B20-B27)^2/B27)</f>
        <v>0.64597931264597919</v>
      </c>
      <c r="I23" s="167">
        <f t="shared" si="3"/>
        <v>0.20763620763620774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v>0</v>
      </c>
      <c r="I24" s="167">
        <v>0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6.8108108108108105</v>
      </c>
      <c r="C26" s="164">
        <f xml:space="preserve"> (C22*D19)/D22</f>
        <v>21.189189189189189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2.189189189189189</v>
      </c>
      <c r="C27" s="164">
        <f xml:space="preserve"> (C22*D20)/D22</f>
        <v>6.8108108108108105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0</v>
      </c>
      <c r="C28" s="164">
        <f xml:space="preserve"> (C22*D21)/D22</f>
        <v>0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Mod!J88</f>
        <v>8</v>
      </c>
      <c r="C35" s="71">
        <f>Mod!J82</f>
        <v>28</v>
      </c>
      <c r="D35" s="164">
        <f>SUM(B35:C35)</f>
        <v>36</v>
      </c>
      <c r="E35" s="17"/>
      <c r="F35" s="17"/>
      <c r="G35" s="17" t="s">
        <v>182</v>
      </c>
      <c r="H35" s="17">
        <f xml:space="preserve"> SUM(H38:I40)</f>
        <v>0.36692084241103851</v>
      </c>
      <c r="I35" s="17"/>
      <c r="J35" s="17" t="s">
        <v>183</v>
      </c>
      <c r="K35" s="166">
        <f xml:space="preserve"> CHIDIST(H35,2)</f>
        <v>0.83238481987366053</v>
      </c>
    </row>
    <row r="36" spans="1:11">
      <c r="A36" s="165" t="s">
        <v>188</v>
      </c>
      <c r="B36" s="78">
        <f>Mod!J89</f>
        <v>1</v>
      </c>
      <c r="C36" s="71">
        <f>Mod!J83</f>
        <v>5</v>
      </c>
      <c r="D36" s="164">
        <f t="shared" ref="D36:D37" si="5">SUM(B36:C36)</f>
        <v>6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Mod!J90</f>
        <v>0</v>
      </c>
      <c r="C37" s="71">
        <f>Mod!J84</f>
        <v>1</v>
      </c>
      <c r="D37" s="164">
        <f t="shared" si="5"/>
        <v>1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2.8710881424059708E-2</v>
      </c>
      <c r="I38" s="167">
        <f t="shared" ref="I38:I40" si="6" xml:space="preserve"> ((C35-C42)^2/C42)</f>
        <v>7.5999392004864226E-3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:H40" si="7" xml:space="preserve"> ((B36-B43)^2/B43)</f>
        <v>5.2110249784668397E-2</v>
      </c>
      <c r="I39" s="167">
        <f t="shared" si="6"/>
        <v>1.3793889648882762E-2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f t="shared" si="7"/>
        <v>0.20930232558139536</v>
      </c>
      <c r="I40" s="167">
        <f t="shared" si="6"/>
        <v>5.5403556771545848E-2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7.5348837209302326</v>
      </c>
      <c r="C42" s="164">
        <f xml:space="preserve"> (C38*D35)/D38</f>
        <v>28.465116279069768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1.2558139534883721</v>
      </c>
      <c r="C43" s="164">
        <f xml:space="preserve"> (C38*D36)/D38</f>
        <v>4.7441860465116283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0.20930232558139536</v>
      </c>
      <c r="C44" s="164">
        <f xml:space="preserve"> (C38*D37)/D38</f>
        <v>0.79069767441860461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Mod!J76</f>
        <v>20</v>
      </c>
      <c r="C52" s="77">
        <f>Mod!J94</f>
        <v>56</v>
      </c>
      <c r="D52" s="164">
        <f>SUM(B52:C52)</f>
        <v>76</v>
      </c>
      <c r="E52" s="17"/>
      <c r="F52" s="17"/>
      <c r="G52" s="17" t="s">
        <v>182</v>
      </c>
      <c r="H52" s="17">
        <f xml:space="preserve"> SUM(H55:I57)</f>
        <v>1.2475908080059306</v>
      </c>
      <c r="I52" s="17"/>
      <c r="J52" s="17" t="s">
        <v>183</v>
      </c>
      <c r="K52" s="166">
        <f xml:space="preserve"> CHIDIST(H52,2)</f>
        <v>0.53590659079508529</v>
      </c>
    </row>
    <row r="53" spans="1:11">
      <c r="A53" s="165" t="s">
        <v>188</v>
      </c>
      <c r="B53" s="77">
        <f>Mod!J77</f>
        <v>8</v>
      </c>
      <c r="C53" s="77">
        <f>Mod!J95</f>
        <v>14</v>
      </c>
      <c r="D53" s="164">
        <f t="shared" ref="D53:D54" si="8">SUM(B53:C53)</f>
        <v>22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Mod!J78</f>
        <v>0</v>
      </c>
      <c r="C54" s="77">
        <f>Mod!J96</f>
        <v>1</v>
      </c>
      <c r="D54" s="164">
        <f t="shared" si="8"/>
        <v>1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0.10397205134047237</v>
      </c>
      <c r="I55" s="167">
        <f t="shared" ref="I55:I57" si="9" xml:space="preserve"> ((C52-C59)^2/C59)</f>
        <v>4.1003062500467972E-2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:H57" si="10" xml:space="preserve"> ((B53-B60)^2/B60)</f>
        <v>0.50793650793650791</v>
      </c>
      <c r="I56" s="167">
        <f t="shared" si="9"/>
        <v>0.20031298904538358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f t="shared" si="10"/>
        <v>0.28282828282828282</v>
      </c>
      <c r="I57" s="167">
        <f t="shared" si="9"/>
        <v>0.11153791435481582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21.494949494949495</v>
      </c>
      <c r="C59" s="164">
        <f xml:space="preserve"> (C55*D52)/D55</f>
        <v>54.505050505050505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6.2222222222222223</v>
      </c>
      <c r="C60" s="164">
        <f xml:space="preserve"> (C55*D53)/D55</f>
        <v>15.777777777777779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0.28282828282828282</v>
      </c>
      <c r="C61" s="164">
        <f xml:space="preserve"> (C55*D54)/D55</f>
        <v>0.71717171717171713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Mod!J82</f>
        <v>28</v>
      </c>
      <c r="C69" s="77">
        <f>Mod!J94</f>
        <v>56</v>
      </c>
      <c r="D69" s="164">
        <f>SUM(B69:C69)</f>
        <v>84</v>
      </c>
      <c r="E69" s="17"/>
      <c r="F69" s="17"/>
      <c r="G69" s="17" t="s">
        <v>182</v>
      </c>
      <c r="H69" s="17">
        <f xml:space="preserve"> SUM(H72:I74)</f>
        <v>0.63756377272925469</v>
      </c>
      <c r="I69" s="17"/>
      <c r="J69" s="17" t="s">
        <v>183</v>
      </c>
      <c r="K69" s="166">
        <f xml:space="preserve"> CHIDIST(H69,2)</f>
        <v>0.7270341080661461</v>
      </c>
    </row>
    <row r="70" spans="1:11">
      <c r="A70" s="165" t="s">
        <v>188</v>
      </c>
      <c r="B70" s="77">
        <f>Mod!J83</f>
        <v>5</v>
      </c>
      <c r="C70" s="77">
        <f>Mod!J95</f>
        <v>14</v>
      </c>
      <c r="D70" s="164">
        <f t="shared" ref="D70:D71" si="11">SUM(B70:C70)</f>
        <v>19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Mod!J84</f>
        <v>1</v>
      </c>
      <c r="C71" s="77">
        <f>Mod!J96</f>
        <v>1</v>
      </c>
      <c r="D71" s="164">
        <f t="shared" si="11"/>
        <v>2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2.3529411764705924E-2</v>
      </c>
      <c r="I72" s="167">
        <f t="shared" ref="I72:I74" si="12" xml:space="preserve"> ((C69-C76)^2/C76)</f>
        <v>1.1267605633802738E-2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:H74" si="13" xml:space="preserve"> ((B70-B77)^2/B77)</f>
        <v>0.21584844464101441</v>
      </c>
      <c r="I73" s="167">
        <f t="shared" si="12"/>
        <v>0.10336404391259829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f t="shared" si="13"/>
        <v>0.19173669467787111</v>
      </c>
      <c r="I74" s="167">
        <f t="shared" si="12"/>
        <v>9.1817572099262279E-2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27.2</v>
      </c>
      <c r="C76" s="164">
        <f xml:space="preserve"> (C72*D69)/D72</f>
        <v>56.8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6.1523809523809527</v>
      </c>
      <c r="C77" s="164">
        <f xml:space="preserve"> (C72*D70)/D72</f>
        <v>12.847619047619048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0.64761904761904765</v>
      </c>
      <c r="C78" s="164">
        <f xml:space="preserve"> (C72*D71)/D72</f>
        <v>1.3523809523809525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Mod!J88</f>
        <v>8</v>
      </c>
      <c r="C85" s="77">
        <f>Mod!J94</f>
        <v>56</v>
      </c>
      <c r="D85" s="164">
        <f>SUM(B85:C85)</f>
        <v>64</v>
      </c>
      <c r="E85" s="17"/>
      <c r="F85" s="17"/>
      <c r="G85" s="17" t="s">
        <v>182</v>
      </c>
      <c r="H85" s="17">
        <f xml:space="preserve"> SUM(H88:I90)</f>
        <v>0.54251434533124665</v>
      </c>
      <c r="I85" s="17"/>
      <c r="J85" s="17" t="s">
        <v>183</v>
      </c>
      <c r="K85" s="166">
        <f xml:space="preserve"> CHIDIST(H85,2)</f>
        <v>0.76242039750455581</v>
      </c>
    </row>
    <row r="86" spans="1:11">
      <c r="A86" s="165" t="s">
        <v>188</v>
      </c>
      <c r="B86" s="78">
        <f>Mod!J89</f>
        <v>1</v>
      </c>
      <c r="C86" s="77">
        <f>Mod!J95</f>
        <v>14</v>
      </c>
      <c r="D86" s="164">
        <f t="shared" ref="D86:D87" si="14">SUM(B86:C86)</f>
        <v>15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Mod!J90</f>
        <v>0</v>
      </c>
      <c r="C87" s="77">
        <f>Mod!J96</f>
        <v>1</v>
      </c>
      <c r="D87" s="164">
        <f t="shared" si="14"/>
        <v>1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8.8888888888888837E-2</v>
      </c>
      <c r="I88" s="167">
        <f t="shared" ref="I88:I90" si="15" xml:space="preserve"> ((C85-C92)^2/C92)</f>
        <v>1.1267605633802738E-2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:H90" si="16" xml:space="preserve"> ((B86-B93)^2/B93)</f>
        <v>0.28009259259259262</v>
      </c>
      <c r="I89" s="167">
        <f t="shared" si="15"/>
        <v>3.550469483568075E-2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f t="shared" si="16"/>
        <v>0.1125</v>
      </c>
      <c r="I90" s="167">
        <f t="shared" si="15"/>
        <v>1.4260563380281702E-2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7.2</v>
      </c>
      <c r="C92" s="164">
        <f xml:space="preserve"> (C88*D85)/D88</f>
        <v>56.8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1.6875</v>
      </c>
      <c r="C93" s="164">
        <f xml:space="preserve"> (C88*D86)/D88</f>
        <v>13.3125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0.1125</v>
      </c>
      <c r="C94" s="164">
        <f xml:space="preserve"> (C88*D87)/D88</f>
        <v>0.88749999999999996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97" spans="1:10" ht="15" thickBot="1"/>
    <row r="98" spans="1:10" ht="15" thickBot="1">
      <c r="A98" s="193" t="s">
        <v>201</v>
      </c>
    </row>
    <row r="100" spans="1:10">
      <c r="A100" s="171" t="s">
        <v>202</v>
      </c>
    </row>
    <row r="101" spans="1:10" ht="15" thickBot="1">
      <c r="A101" s="164"/>
      <c r="B101" s="164" t="s">
        <v>104</v>
      </c>
      <c r="C101" s="164" t="s">
        <v>105</v>
      </c>
      <c r="D101" s="164"/>
    </row>
    <row r="102" spans="1:10" ht="15" thickBot="1">
      <c r="A102" s="165">
        <v>1</v>
      </c>
      <c r="B102" s="192">
        <f>Mod!J79</f>
        <v>48</v>
      </c>
      <c r="C102" s="39">
        <f>Mod!J85</f>
        <v>61</v>
      </c>
      <c r="D102" s="164">
        <f>SUM(B102:C102)</f>
        <v>109</v>
      </c>
      <c r="F102" s="171" t="s">
        <v>202</v>
      </c>
    </row>
    <row r="103" spans="1:10">
      <c r="A103" s="165">
        <v>2</v>
      </c>
      <c r="B103" s="192">
        <f>Mod!J80</f>
        <v>8</v>
      </c>
      <c r="C103" s="39">
        <f>Mod!J86</f>
        <v>7</v>
      </c>
      <c r="D103" s="164">
        <f t="shared" ref="D103:D104" si="17">SUM(B103:C103)</f>
        <v>15</v>
      </c>
    </row>
    <row r="104" spans="1:10" ht="15" thickBot="1">
      <c r="A104" s="164"/>
      <c r="B104" s="164">
        <f>SUM(B102:B103)</f>
        <v>56</v>
      </c>
      <c r="C104" s="41">
        <f>SUM(C102:C103)</f>
        <v>68</v>
      </c>
      <c r="D104" s="164">
        <f t="shared" si="17"/>
        <v>124</v>
      </c>
    </row>
    <row r="105" spans="1:10">
      <c r="F105" s="154" t="s">
        <v>182</v>
      </c>
      <c r="G105">
        <f xml:space="preserve"> SUM(H108:I109)</f>
        <v>0.46014442474237416</v>
      </c>
      <c r="I105" t="s">
        <v>183</v>
      </c>
      <c r="J105" s="166">
        <f xml:space="preserve"> CHIDIST(G105,1)</f>
        <v>0.49755648382397</v>
      </c>
    </row>
    <row r="106" spans="1:10">
      <c r="A106" s="154" t="s">
        <v>184</v>
      </c>
    </row>
    <row r="107" spans="1:10">
      <c r="G107" s="164"/>
      <c r="H107" s="164" t="s">
        <v>104</v>
      </c>
      <c r="I107" s="164" t="s">
        <v>105</v>
      </c>
    </row>
    <row r="108" spans="1:10">
      <c r="A108" s="164"/>
      <c r="B108" s="164" t="s">
        <v>104</v>
      </c>
      <c r="C108" s="164" t="s">
        <v>105</v>
      </c>
      <c r="G108" s="165">
        <v>1</v>
      </c>
      <c r="H108" s="165">
        <f xml:space="preserve"> ((B102-B109)^2/B109)</f>
        <v>3.0524669175157521E-2</v>
      </c>
      <c r="I108" s="165">
        <f>((C102-C109)^2/C109)</f>
        <v>2.5137962850129723E-2</v>
      </c>
    </row>
    <row r="109" spans="1:10">
      <c r="A109" s="165">
        <v>1</v>
      </c>
      <c r="B109" s="164">
        <f xml:space="preserve"> (B104*D102)/D104</f>
        <v>49.225806451612904</v>
      </c>
      <c r="C109" s="164">
        <f xml:space="preserve"> (C104*D102)/D104</f>
        <v>59.774193548387096</v>
      </c>
      <c r="G109" s="165">
        <v>2</v>
      </c>
      <c r="H109" s="165">
        <f xml:space="preserve"> ((B103-B110)^2/B110)</f>
        <v>0.22181259600614431</v>
      </c>
      <c r="I109" s="165">
        <f xml:space="preserve"> ((C103-C110)^2/C110)</f>
        <v>0.18266919671094264</v>
      </c>
    </row>
    <row r="110" spans="1:10">
      <c r="A110" s="165">
        <v>2</v>
      </c>
      <c r="B110" s="164">
        <f xml:space="preserve"> (B104*D103)/D104</f>
        <v>6.774193548387097</v>
      </c>
      <c r="C110" s="164">
        <f xml:space="preserve"> (C104*D103)/D104</f>
        <v>8.2258064516129039</v>
      </c>
    </row>
    <row r="111" spans="1:10">
      <c r="A111" s="165"/>
      <c r="B111" s="164"/>
      <c r="C111" s="164"/>
    </row>
    <row r="114" spans="1:10">
      <c r="A114" s="174" t="s">
        <v>203</v>
      </c>
    </row>
    <row r="115" spans="1:10" ht="15" thickBot="1">
      <c r="A115" s="164"/>
      <c r="B115" s="164" t="s">
        <v>104</v>
      </c>
      <c r="C115" s="164" t="s">
        <v>51</v>
      </c>
      <c r="D115" s="164"/>
    </row>
    <row r="116" spans="1:10" ht="15" thickBot="1">
      <c r="A116" s="165">
        <v>1</v>
      </c>
      <c r="B116" s="192">
        <f>Mod!J79</f>
        <v>48</v>
      </c>
      <c r="C116" s="39">
        <f>Mod!J91</f>
        <v>17</v>
      </c>
      <c r="D116" s="164">
        <f>SUM(B116:C116)</f>
        <v>65</v>
      </c>
      <c r="F116" s="174" t="s">
        <v>203</v>
      </c>
    </row>
    <row r="117" spans="1:10">
      <c r="A117" s="165">
        <v>2</v>
      </c>
      <c r="B117" s="192">
        <f>Mod!J80</f>
        <v>8</v>
      </c>
      <c r="C117" s="39">
        <f>Mod!J92</f>
        <v>1</v>
      </c>
      <c r="D117" s="164">
        <f t="shared" ref="D117:D118" si="18">SUM(B117:C117)</f>
        <v>9</v>
      </c>
    </row>
    <row r="118" spans="1:10" ht="15" thickBot="1">
      <c r="A118" s="164"/>
      <c r="B118" s="164">
        <f>SUM(B116:B117)</f>
        <v>56</v>
      </c>
      <c r="C118" s="41">
        <f>SUM(C116:C117)</f>
        <v>18</v>
      </c>
      <c r="D118" s="164">
        <f t="shared" si="18"/>
        <v>74</v>
      </c>
    </row>
    <row r="119" spans="1:10">
      <c r="F119" s="154" t="s">
        <v>182</v>
      </c>
      <c r="G119">
        <f xml:space="preserve"> SUM(H122:I123)</f>
        <v>0.97180843847510501</v>
      </c>
      <c r="I119" t="s">
        <v>183</v>
      </c>
      <c r="J119" s="166">
        <f xml:space="preserve"> CHIDIST(G119,1)</f>
        <v>0.32422957335544028</v>
      </c>
    </row>
    <row r="120" spans="1:10">
      <c r="A120" s="154" t="s">
        <v>184</v>
      </c>
    </row>
    <row r="121" spans="1:10">
      <c r="G121" s="164"/>
      <c r="H121" s="164" t="s">
        <v>104</v>
      </c>
      <c r="I121" s="164" t="s">
        <v>51</v>
      </c>
    </row>
    <row r="122" spans="1:10">
      <c r="A122" s="164"/>
      <c r="B122" s="164" t="s">
        <v>104</v>
      </c>
      <c r="C122" s="164" t="s">
        <v>51</v>
      </c>
      <c r="G122" s="165">
        <v>1</v>
      </c>
      <c r="H122" s="165">
        <f xml:space="preserve"> ((B116-B123)^2/B123)</f>
        <v>2.8749628749628595E-2</v>
      </c>
      <c r="I122" s="165">
        <f>((C116-C123)^2/C123)</f>
        <v>8.9443289443289484E-2</v>
      </c>
    </row>
    <row r="123" spans="1:10">
      <c r="A123" s="165">
        <v>1</v>
      </c>
      <c r="B123" s="164">
        <f xml:space="preserve"> (B118*D116)/D118</f>
        <v>49.189189189189186</v>
      </c>
      <c r="C123" s="164">
        <f xml:space="preserve"> (C118*D116)/D118</f>
        <v>15.810810810810811</v>
      </c>
      <c r="G123" s="165">
        <v>2</v>
      </c>
      <c r="H123" s="165">
        <f xml:space="preserve"> ((B117-B124)^2/B124)</f>
        <v>0.20763620763620774</v>
      </c>
      <c r="I123" s="165">
        <f xml:space="preserve"> ((C117-C124)^2/C124)</f>
        <v>0.64597931264597919</v>
      </c>
    </row>
    <row r="124" spans="1:10">
      <c r="A124" s="165">
        <v>2</v>
      </c>
      <c r="B124" s="164">
        <f xml:space="preserve"> (B118*D117)/D118</f>
        <v>6.8108108108108105</v>
      </c>
      <c r="C124" s="164">
        <f xml:space="preserve"> (C118*D117)/D118</f>
        <v>2.189189189189189</v>
      </c>
    </row>
    <row r="125" spans="1:10">
      <c r="A125" s="165"/>
      <c r="B125" s="164"/>
      <c r="C125" s="164"/>
    </row>
    <row r="128" spans="1:10">
      <c r="A128" s="177" t="s">
        <v>204</v>
      </c>
    </row>
    <row r="129" spans="1:10" ht="15" thickBot="1">
      <c r="A129" s="164"/>
      <c r="B129" s="164" t="s">
        <v>105</v>
      </c>
      <c r="C129" s="164" t="s">
        <v>51</v>
      </c>
      <c r="D129" s="164"/>
    </row>
    <row r="130" spans="1:10" ht="15" thickBot="1">
      <c r="A130" s="165">
        <v>1</v>
      </c>
      <c r="B130" s="39">
        <f>Mod!J85</f>
        <v>61</v>
      </c>
      <c r="C130" s="39">
        <f>Mod!J91</f>
        <v>17</v>
      </c>
      <c r="D130" s="164">
        <f>SUM(B130:C130)</f>
        <v>78</v>
      </c>
      <c r="F130" s="177" t="s">
        <v>204</v>
      </c>
    </row>
    <row r="131" spans="1:10">
      <c r="A131" s="165">
        <v>2</v>
      </c>
      <c r="B131" s="39">
        <f>Mod!J86</f>
        <v>7</v>
      </c>
      <c r="C131" s="39">
        <f>Mod!J92</f>
        <v>1</v>
      </c>
      <c r="D131" s="164">
        <f t="shared" ref="D131:D132" si="19">SUM(B131:C131)</f>
        <v>8</v>
      </c>
    </row>
    <row r="132" spans="1:10" ht="15" thickBot="1">
      <c r="A132" s="164"/>
      <c r="B132" s="164">
        <f>SUM(B130:B131)</f>
        <v>68</v>
      </c>
      <c r="C132" s="41">
        <f>SUM(C130:C131)</f>
        <v>18</v>
      </c>
      <c r="D132" s="164">
        <f t="shared" si="19"/>
        <v>86</v>
      </c>
    </row>
    <row r="133" spans="1:10">
      <c r="F133" s="154" t="s">
        <v>182</v>
      </c>
      <c r="G133">
        <f xml:space="preserve"> SUM(H136:I137)</f>
        <v>0.378781213340037</v>
      </c>
      <c r="I133" t="s">
        <v>183</v>
      </c>
      <c r="J133" s="166">
        <f xml:space="preserve"> CHIDIST(G133,1)</f>
        <v>0.53825623311369886</v>
      </c>
    </row>
    <row r="134" spans="1:10">
      <c r="A134" s="154" t="s">
        <v>184</v>
      </c>
    </row>
    <row r="135" spans="1:10">
      <c r="G135" s="164"/>
      <c r="H135" s="164" t="s">
        <v>80</v>
      </c>
      <c r="I135" s="164" t="s">
        <v>51</v>
      </c>
    </row>
    <row r="136" spans="1:10">
      <c r="A136" s="164"/>
      <c r="B136" s="164" t="s">
        <v>80</v>
      </c>
      <c r="C136" s="164" t="s">
        <v>51</v>
      </c>
      <c r="G136" s="165">
        <v>1</v>
      </c>
      <c r="H136" s="165">
        <f xml:space="preserve"> ((B130-B137)^2/B137)</f>
        <v>7.3748640780105174E-3</v>
      </c>
      <c r="I136" s="165">
        <f>((C130-C137)^2/C137)</f>
        <v>2.7860597628039437E-2</v>
      </c>
    </row>
    <row r="137" spans="1:10">
      <c r="A137" s="165">
        <v>1</v>
      </c>
      <c r="B137" s="164">
        <f xml:space="preserve"> (B132*D130)/D132</f>
        <v>61.674418604651166</v>
      </c>
      <c r="C137" s="164">
        <f xml:space="preserve"> (C132*D130)/D132</f>
        <v>16.325581395348838</v>
      </c>
      <c r="G137" s="165">
        <v>2</v>
      </c>
      <c r="H137" s="165">
        <f xml:space="preserve"> ((B131-B138)^2/B138)</f>
        <v>7.1904924760601979E-2</v>
      </c>
      <c r="I137" s="165">
        <f xml:space="preserve"> ((C131-C138)^2/C138)</f>
        <v>0.27164082687338509</v>
      </c>
    </row>
    <row r="138" spans="1:10">
      <c r="A138" s="165">
        <v>2</v>
      </c>
      <c r="B138" s="164">
        <f xml:space="preserve"> (B132*D131)/D132</f>
        <v>6.3255813953488369</v>
      </c>
      <c r="C138" s="164">
        <f xml:space="preserve"> (C132*D131)/D132</f>
        <v>1.6744186046511629</v>
      </c>
    </row>
    <row r="139" spans="1:10">
      <c r="A139" s="165"/>
      <c r="B139" s="164"/>
      <c r="C139" s="164"/>
    </row>
    <row r="142" spans="1:10">
      <c r="A142" s="194" t="s">
        <v>205</v>
      </c>
    </row>
    <row r="143" spans="1:10" ht="15" thickBot="1">
      <c r="A143" s="164"/>
      <c r="B143" s="164" t="s">
        <v>104</v>
      </c>
      <c r="C143" s="164" t="s">
        <v>107</v>
      </c>
      <c r="D143" s="164"/>
    </row>
    <row r="144" spans="1:10" ht="15" thickBot="1">
      <c r="A144" s="165">
        <v>1</v>
      </c>
      <c r="B144" s="192">
        <f>Mod!J79</f>
        <v>48</v>
      </c>
      <c r="C144" s="39">
        <f>Mod!J97</f>
        <v>126</v>
      </c>
      <c r="D144" s="164">
        <f>SUM(B144:C144)</f>
        <v>174</v>
      </c>
      <c r="F144" s="194" t="s">
        <v>205</v>
      </c>
    </row>
    <row r="145" spans="1:10">
      <c r="A145" s="165">
        <v>2</v>
      </c>
      <c r="B145" s="192">
        <f>Mod!J80</f>
        <v>8</v>
      </c>
      <c r="C145" s="39">
        <f>Mod!J98</f>
        <v>16</v>
      </c>
      <c r="D145" s="164">
        <f t="shared" ref="D145:D146" si="20">SUM(B145:C145)</f>
        <v>24</v>
      </c>
    </row>
    <row r="146" spans="1:10" ht="15" thickBot="1">
      <c r="A146" s="164"/>
      <c r="B146" s="164">
        <f>SUM(B144:B145)</f>
        <v>56</v>
      </c>
      <c r="C146" s="41">
        <f>SUM(C144:C145)</f>
        <v>142</v>
      </c>
      <c r="D146" s="164">
        <f t="shared" si="20"/>
        <v>198</v>
      </c>
    </row>
    <row r="147" spans="1:10">
      <c r="F147" s="154" t="s">
        <v>182</v>
      </c>
      <c r="G147">
        <f xml:space="preserve"> SUM(H150:I151)</f>
        <v>0.34343995004509803</v>
      </c>
      <c r="I147" t="s">
        <v>183</v>
      </c>
      <c r="J147" s="166">
        <f xml:space="preserve"> CHIDIST(G147,1)</f>
        <v>0.55785031570849197</v>
      </c>
    </row>
    <row r="148" spans="1:10">
      <c r="A148" s="154" t="s">
        <v>184</v>
      </c>
    </row>
    <row r="149" spans="1:10">
      <c r="G149" s="164"/>
      <c r="H149" s="164" t="s">
        <v>104</v>
      </c>
      <c r="I149" s="164" t="s">
        <v>107</v>
      </c>
    </row>
    <row r="150" spans="1:10">
      <c r="A150" s="164"/>
      <c r="B150" s="164" t="s">
        <v>104</v>
      </c>
      <c r="C150" s="164" t="s">
        <v>107</v>
      </c>
      <c r="G150" s="165">
        <v>1</v>
      </c>
      <c r="H150" s="165">
        <f xml:space="preserve"> ((B144-B151)^2/B151)</f>
        <v>2.985520226899532E-2</v>
      </c>
      <c r="I150" s="165">
        <f>((C144-C151)^2/C151)</f>
        <v>1.1773882584956038E-2</v>
      </c>
    </row>
    <row r="151" spans="1:10">
      <c r="A151" s="165">
        <v>1</v>
      </c>
      <c r="B151" s="164">
        <f xml:space="preserve"> (B146*D144)/D146</f>
        <v>49.212121212121211</v>
      </c>
      <c r="C151" s="164">
        <f xml:space="preserve"> (C146*D144)/D146</f>
        <v>124.78787878787878</v>
      </c>
      <c r="G151" s="165">
        <v>2</v>
      </c>
      <c r="H151" s="165">
        <f xml:space="preserve"> ((B145-B152)^2/B152)</f>
        <v>0.21645021645021637</v>
      </c>
      <c r="I151" s="165">
        <f xml:space="preserve"> ((C145-C152)^2/C152)</f>
        <v>8.5360648740930287E-2</v>
      </c>
    </row>
    <row r="152" spans="1:10">
      <c r="A152" s="165">
        <v>2</v>
      </c>
      <c r="B152" s="164">
        <f xml:space="preserve"> (B146*D145)/D146</f>
        <v>6.7878787878787881</v>
      </c>
      <c r="C152" s="164">
        <f xml:space="preserve"> (C146*D145)/D146</f>
        <v>17.212121212121211</v>
      </c>
    </row>
    <row r="153" spans="1:10">
      <c r="A153" s="165"/>
      <c r="B153" s="164"/>
      <c r="C153" s="164"/>
    </row>
    <row r="156" spans="1:10">
      <c r="A156" s="186" t="s">
        <v>197</v>
      </c>
    </row>
    <row r="157" spans="1:10" ht="15" thickBot="1">
      <c r="A157" s="164"/>
      <c r="B157" s="164" t="s">
        <v>80</v>
      </c>
      <c r="C157" s="164" t="s">
        <v>107</v>
      </c>
      <c r="D157" s="164"/>
    </row>
    <row r="158" spans="1:10" ht="15" thickBot="1">
      <c r="A158" s="165">
        <v>1</v>
      </c>
      <c r="B158" s="192">
        <f>Mod!J85</f>
        <v>61</v>
      </c>
      <c r="C158" s="39">
        <f>Mod!J97</f>
        <v>126</v>
      </c>
      <c r="D158" s="164">
        <f>SUM(B158:C158)</f>
        <v>187</v>
      </c>
      <c r="F158" s="186" t="s">
        <v>197</v>
      </c>
    </row>
    <row r="159" spans="1:10">
      <c r="A159" s="165">
        <v>2</v>
      </c>
      <c r="B159" s="192">
        <f>Mod!J86</f>
        <v>7</v>
      </c>
      <c r="C159" s="39">
        <f>Mod!J98</f>
        <v>16</v>
      </c>
      <c r="D159" s="164">
        <f t="shared" ref="D159:D160" si="21">SUM(B159:C159)</f>
        <v>23</v>
      </c>
    </row>
    <row r="160" spans="1:10" ht="15" thickBot="1">
      <c r="A160" s="164"/>
      <c r="B160" s="164">
        <f>SUM(B158:B159)</f>
        <v>68</v>
      </c>
      <c r="C160" s="41">
        <f>SUM(C158:C159)</f>
        <v>142</v>
      </c>
      <c r="D160" s="164">
        <f t="shared" si="21"/>
        <v>210</v>
      </c>
    </row>
    <row r="161" spans="1:10">
      <c r="F161" s="154" t="s">
        <v>182</v>
      </c>
      <c r="G161">
        <f xml:space="preserve"> SUM(H164:I165)</f>
        <v>4.4679499786855238E-2</v>
      </c>
      <c r="I161" t="s">
        <v>183</v>
      </c>
      <c r="J161" s="166">
        <f xml:space="preserve"> CHIDIST(G161,1)</f>
        <v>0.83259446165638018</v>
      </c>
    </row>
    <row r="162" spans="1:10">
      <c r="A162" s="154" t="s">
        <v>184</v>
      </c>
    </row>
    <row r="163" spans="1:10">
      <c r="G163" s="164"/>
      <c r="H163" s="164" t="s">
        <v>80</v>
      </c>
      <c r="I163" s="164" t="s">
        <v>107</v>
      </c>
    </row>
    <row r="164" spans="1:10">
      <c r="A164" s="164"/>
      <c r="B164" s="164" t="s">
        <v>80</v>
      </c>
      <c r="C164" s="164" t="s">
        <v>107</v>
      </c>
      <c r="G164" s="165">
        <v>1</v>
      </c>
      <c r="H164" s="165">
        <f xml:space="preserve"> ((B158-B165)^2/B165)</f>
        <v>3.308917149747629E-3</v>
      </c>
      <c r="I164" s="165">
        <f>((C158-C165)^2/C165)</f>
        <v>1.584551874526983E-3</v>
      </c>
    </row>
    <row r="165" spans="1:10">
      <c r="A165" s="165">
        <v>1</v>
      </c>
      <c r="B165" s="164">
        <f xml:space="preserve"> (B160*D158)/D160</f>
        <v>60.55238095238095</v>
      </c>
      <c r="C165" s="164">
        <f xml:space="preserve"> (C160*D158)/D160</f>
        <v>126.44761904761904</v>
      </c>
      <c r="G165" s="165">
        <v>2</v>
      </c>
      <c r="H165" s="165">
        <f xml:space="preserve"> ((B159-B166)^2/B166)</f>
        <v>2.690293508707833E-2</v>
      </c>
      <c r="I165" s="165">
        <f xml:space="preserve"> ((C159-C166)^2/C166)</f>
        <v>1.2883095675502299E-2</v>
      </c>
    </row>
    <row r="166" spans="1:10">
      <c r="A166" s="165">
        <v>2</v>
      </c>
      <c r="B166" s="164">
        <f xml:space="preserve"> (B160*D159)/D160</f>
        <v>7.4476190476190478</v>
      </c>
      <c r="C166" s="164">
        <f xml:space="preserve"> (C160*D159)/D160</f>
        <v>15.552380952380952</v>
      </c>
    </row>
    <row r="167" spans="1:10">
      <c r="A167" s="165"/>
      <c r="B167" s="164"/>
      <c r="C167" s="164"/>
    </row>
    <row r="174" spans="1:10">
      <c r="A174" s="185" t="s">
        <v>198</v>
      </c>
    </row>
    <row r="175" spans="1:10" ht="15" thickBot="1">
      <c r="A175" s="164"/>
      <c r="B175" s="164" t="s">
        <v>51</v>
      </c>
      <c r="C175" s="164" t="s">
        <v>107</v>
      </c>
      <c r="D175" s="164"/>
    </row>
    <row r="176" spans="1:10" ht="15" thickBot="1">
      <c r="A176" s="165">
        <v>1</v>
      </c>
      <c r="B176" s="39">
        <f>Mod!J91</f>
        <v>17</v>
      </c>
      <c r="C176" s="39">
        <f>Mod!J97</f>
        <v>126</v>
      </c>
      <c r="D176" s="164">
        <f>SUM(B176:C176)</f>
        <v>143</v>
      </c>
      <c r="F176" s="185" t="s">
        <v>198</v>
      </c>
    </row>
    <row r="177" spans="1:10">
      <c r="A177" s="165">
        <v>2</v>
      </c>
      <c r="B177" s="39">
        <f>Mod!J92</f>
        <v>1</v>
      </c>
      <c r="C177" s="39">
        <f>Mod!J98</f>
        <v>16</v>
      </c>
      <c r="D177" s="164">
        <f t="shared" ref="D177:D178" si="22">SUM(B177:C177)</f>
        <v>17</v>
      </c>
    </row>
    <row r="178" spans="1:10" ht="15" thickBot="1">
      <c r="A178" s="164"/>
      <c r="B178" s="164">
        <f>SUM(B176:B177)</f>
        <v>18</v>
      </c>
      <c r="C178" s="41">
        <f>SUM(C176:C177)</f>
        <v>142</v>
      </c>
      <c r="D178" s="164">
        <f t="shared" si="22"/>
        <v>160</v>
      </c>
    </row>
    <row r="179" spans="1:10">
      <c r="F179" s="154" t="s">
        <v>182</v>
      </c>
      <c r="G179">
        <f xml:space="preserve"> SUM(H182:I183)</f>
        <v>0.54888313380442633</v>
      </c>
      <c r="I179" t="s">
        <v>183</v>
      </c>
      <c r="J179" s="166">
        <f xml:space="preserve"> CHIDIST(G179,1)</f>
        <v>0.45877440444552392</v>
      </c>
    </row>
    <row r="180" spans="1:10">
      <c r="A180" s="154" t="s">
        <v>184</v>
      </c>
    </row>
    <row r="181" spans="1:10">
      <c r="G181" s="164"/>
      <c r="H181" s="164" t="s">
        <v>51</v>
      </c>
      <c r="I181" s="164" t="s">
        <v>107</v>
      </c>
    </row>
    <row r="182" spans="1:10">
      <c r="A182" s="164"/>
      <c r="B182" s="164" t="s">
        <v>51</v>
      </c>
      <c r="C182" s="164" t="s">
        <v>107</v>
      </c>
      <c r="G182" s="165">
        <v>1</v>
      </c>
      <c r="H182" s="165">
        <f xml:space="preserve"> ((B176-B183)^2/B183)</f>
        <v>5.1757964257964417E-2</v>
      </c>
      <c r="I182" s="165">
        <f>((C176-C183)^2/C183)</f>
        <v>6.5608687087559516E-3</v>
      </c>
    </row>
    <row r="183" spans="1:10">
      <c r="A183" s="165">
        <v>1</v>
      </c>
      <c r="B183" s="164">
        <f xml:space="preserve"> (B178*D176)/D178</f>
        <v>16.087499999999999</v>
      </c>
      <c r="C183" s="164">
        <f xml:space="preserve"> (C178*D176)/D178</f>
        <v>126.91249999999999</v>
      </c>
      <c r="G183" s="165">
        <v>2</v>
      </c>
      <c r="H183" s="165">
        <f xml:space="preserve"> ((B177-B184)^2/B184)</f>
        <v>0.43537581699346412</v>
      </c>
      <c r="I183" s="165">
        <f xml:space="preserve"> ((C177-C184)^2/C184)</f>
        <v>5.5188483844241874E-2</v>
      </c>
    </row>
    <row r="184" spans="1:10">
      <c r="A184" s="165">
        <v>2</v>
      </c>
      <c r="B184" s="164">
        <f xml:space="preserve"> (B178*D177)/D178</f>
        <v>1.9125000000000001</v>
      </c>
      <c r="C184" s="164">
        <f xml:space="preserve"> (C178*D177)/D178</f>
        <v>15.0875</v>
      </c>
    </row>
    <row r="185" spans="1:10">
      <c r="A185" s="165"/>
      <c r="B185" s="164"/>
      <c r="C185" s="16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1"/>
  <sheetViews>
    <sheetView topLeftCell="A136" workbookViewId="0">
      <selection activeCell="I196" sqref="I196"/>
    </sheetView>
  </sheetViews>
  <sheetFormatPr baseColWidth="10" defaultRowHeight="14.5"/>
  <cols>
    <col min="3" max="3" width="11.81640625" bestFit="1" customWidth="1"/>
  </cols>
  <sheetData>
    <row r="1" spans="1:11">
      <c r="A1" s="195" t="s">
        <v>206</v>
      </c>
      <c r="B1" s="17"/>
      <c r="C1" s="17"/>
      <c r="D1" s="17"/>
      <c r="E1" s="17"/>
      <c r="F1" s="17"/>
      <c r="G1" s="171" t="s">
        <v>179</v>
      </c>
      <c r="H1" s="17"/>
      <c r="I1" s="17"/>
      <c r="J1" s="17"/>
      <c r="K1" s="17"/>
    </row>
    <row r="2" spans="1:11">
      <c r="A2" s="164"/>
      <c r="B2" s="164" t="s">
        <v>180</v>
      </c>
      <c r="C2" s="164" t="s">
        <v>181</v>
      </c>
      <c r="D2" s="164"/>
      <c r="E2" s="17"/>
      <c r="F2" s="17"/>
      <c r="G2" s="17"/>
      <c r="H2" s="17"/>
      <c r="I2" s="17"/>
      <c r="J2" s="17"/>
      <c r="K2" s="17"/>
    </row>
    <row r="3" spans="1:11">
      <c r="A3" s="165" t="s">
        <v>187</v>
      </c>
      <c r="B3" s="71">
        <f>Mod!K82</f>
        <v>3</v>
      </c>
      <c r="C3" s="71">
        <f>Mod!K76</f>
        <v>2</v>
      </c>
      <c r="D3" s="164">
        <f>SUM(B3:C3)</f>
        <v>5</v>
      </c>
      <c r="E3" s="17"/>
      <c r="F3" s="17"/>
      <c r="G3" s="17" t="s">
        <v>182</v>
      </c>
      <c r="H3" s="17">
        <f xml:space="preserve"> SUM(H6:I8)</f>
        <v>3.4378761761114704</v>
      </c>
      <c r="I3" s="17"/>
      <c r="J3" s="17" t="s">
        <v>183</v>
      </c>
      <c r="K3" s="166">
        <f xml:space="preserve"> CHIDIST(H3,2)</f>
        <v>0.17925640139111676</v>
      </c>
    </row>
    <row r="4" spans="1:11">
      <c r="A4" s="165" t="s">
        <v>188</v>
      </c>
      <c r="B4" s="71">
        <f>Mod!K83</f>
        <v>18</v>
      </c>
      <c r="C4" s="71">
        <f>Mod!K77</f>
        <v>21</v>
      </c>
      <c r="D4" s="164">
        <f t="shared" ref="D4:D5" si="0">SUM(B4:C4)</f>
        <v>39</v>
      </c>
      <c r="E4" s="17"/>
      <c r="F4" s="17"/>
      <c r="G4" s="17"/>
      <c r="H4" s="17"/>
      <c r="I4" s="17"/>
      <c r="J4" s="17"/>
      <c r="K4" s="17"/>
    </row>
    <row r="5" spans="1:11">
      <c r="A5" s="165" t="s">
        <v>189</v>
      </c>
      <c r="B5" s="71">
        <f>Mod!K84</f>
        <v>13</v>
      </c>
      <c r="C5" s="71">
        <f>Mod!K78</f>
        <v>5</v>
      </c>
      <c r="D5" s="164">
        <f t="shared" si="0"/>
        <v>18</v>
      </c>
      <c r="E5" s="17"/>
      <c r="F5" s="17"/>
      <c r="H5" s="164" t="s">
        <v>180</v>
      </c>
      <c r="I5" s="164" t="s">
        <v>181</v>
      </c>
      <c r="J5" s="17"/>
      <c r="K5" s="17"/>
    </row>
    <row r="6" spans="1:11">
      <c r="A6" s="164"/>
      <c r="B6" s="164">
        <f>SUM(B3:B5)</f>
        <v>34</v>
      </c>
      <c r="C6" s="164">
        <f>SUM(C3:C5)</f>
        <v>28</v>
      </c>
      <c r="D6" s="164">
        <f>SUM(B6:C6)</f>
        <v>62</v>
      </c>
      <c r="E6" s="17"/>
      <c r="F6" s="17"/>
      <c r="G6" s="165" t="s">
        <v>187</v>
      </c>
      <c r="H6" s="167">
        <f xml:space="preserve"> ((B3-B10)^2/B10)</f>
        <v>2.4288425047438375E-2</v>
      </c>
      <c r="I6" s="167">
        <f t="shared" ref="H6:I8" si="1" xml:space="preserve"> ((C3-C10)^2/C10)</f>
        <v>2.9493087557603735E-2</v>
      </c>
      <c r="J6" s="17"/>
      <c r="K6" s="17"/>
    </row>
    <row r="7" spans="1:11">
      <c r="A7" s="17"/>
      <c r="B7" s="17"/>
      <c r="C7" s="17"/>
      <c r="D7" s="17"/>
      <c r="E7" s="17"/>
      <c r="F7" s="17"/>
      <c r="G7" s="165" t="s">
        <v>188</v>
      </c>
      <c r="H7" s="167">
        <f t="shared" si="1"/>
        <v>0.53641804116187408</v>
      </c>
      <c r="I7" s="167">
        <f t="shared" si="1"/>
        <v>0.65136476426798995</v>
      </c>
      <c r="J7" s="17"/>
      <c r="K7" s="17"/>
    </row>
    <row r="8" spans="1:11">
      <c r="A8" s="168" t="s">
        <v>184</v>
      </c>
      <c r="B8" s="17"/>
      <c r="C8" s="17"/>
      <c r="D8" s="17"/>
      <c r="E8" s="17"/>
      <c r="F8" s="17"/>
      <c r="G8" s="165" t="s">
        <v>189</v>
      </c>
      <c r="H8" s="167">
        <f t="shared" si="1"/>
        <v>0.99188277461522245</v>
      </c>
      <c r="I8" s="167">
        <f t="shared" si="1"/>
        <v>1.2044290834613416</v>
      </c>
      <c r="J8" s="17"/>
      <c r="K8" s="17"/>
    </row>
    <row r="9" spans="1:11">
      <c r="A9" s="164"/>
      <c r="B9" s="164" t="s">
        <v>180</v>
      </c>
      <c r="C9" s="164" t="s">
        <v>181</v>
      </c>
      <c r="D9" s="164"/>
      <c r="E9" s="17"/>
      <c r="F9" s="17"/>
      <c r="G9" s="164"/>
      <c r="H9" s="17"/>
      <c r="I9" s="17"/>
      <c r="J9" s="17"/>
      <c r="K9" s="17"/>
    </row>
    <row r="10" spans="1:11">
      <c r="A10" s="165" t="s">
        <v>187</v>
      </c>
      <c r="B10" s="164">
        <f xml:space="preserve"> (B6*D3)/D6</f>
        <v>2.7419354838709675</v>
      </c>
      <c r="C10" s="164">
        <f xml:space="preserve"> (C6*D3)/D6</f>
        <v>2.2580645161290325</v>
      </c>
      <c r="D10" s="164"/>
      <c r="E10" s="17"/>
      <c r="F10" s="17"/>
      <c r="G10" s="17"/>
      <c r="H10" s="17"/>
      <c r="I10" s="17"/>
      <c r="J10" s="17"/>
      <c r="K10" s="17"/>
    </row>
    <row r="11" spans="1:11">
      <c r="A11" s="165" t="s">
        <v>188</v>
      </c>
      <c r="B11" s="164">
        <f xml:space="preserve"> (B6*D4)/D6</f>
        <v>21.387096774193548</v>
      </c>
      <c r="C11" s="164">
        <f xml:space="preserve"> (C6*D4)/D6</f>
        <v>17.612903225806452</v>
      </c>
      <c r="D11" s="164"/>
      <c r="E11" s="17"/>
      <c r="G11" s="17"/>
      <c r="H11" s="17"/>
      <c r="I11" s="17"/>
      <c r="J11" s="17"/>
      <c r="K11" s="17"/>
    </row>
    <row r="12" spans="1:11">
      <c r="A12" s="165" t="s">
        <v>189</v>
      </c>
      <c r="B12" s="164">
        <f xml:space="preserve"> (B6*D5)/D6</f>
        <v>9.870967741935484</v>
      </c>
      <c r="C12" s="164">
        <f xml:space="preserve"> (C6*D5)/D6</f>
        <v>8.129032258064516</v>
      </c>
      <c r="D12" s="164"/>
      <c r="E12" s="17"/>
      <c r="G12" s="17"/>
      <c r="H12" s="17"/>
      <c r="I12" s="17"/>
      <c r="J12" s="17"/>
      <c r="K12" s="17"/>
    </row>
    <row r="13" spans="1:11">
      <c r="A13" s="164"/>
      <c r="B13" s="164"/>
      <c r="C13" s="164"/>
      <c r="D13" s="164"/>
      <c r="E13" s="17"/>
      <c r="G13" s="17"/>
      <c r="H13" s="17"/>
      <c r="I13" s="17"/>
      <c r="J13" s="17"/>
      <c r="K13" s="17"/>
    </row>
    <row r="17" spans="1:11">
      <c r="A17" s="17"/>
      <c r="B17" s="17"/>
      <c r="C17" s="17"/>
      <c r="D17" s="17"/>
      <c r="E17" s="17"/>
      <c r="F17" s="17"/>
      <c r="G17" s="174" t="s">
        <v>190</v>
      </c>
      <c r="H17" s="17"/>
      <c r="I17" s="17"/>
      <c r="J17" s="17"/>
      <c r="K17" s="17"/>
    </row>
    <row r="18" spans="1:11">
      <c r="A18" s="164"/>
      <c r="B18" s="164" t="s">
        <v>51</v>
      </c>
      <c r="C18" s="164" t="s">
        <v>181</v>
      </c>
      <c r="D18" s="164"/>
      <c r="E18" s="17"/>
      <c r="F18" s="17"/>
      <c r="G18" s="17"/>
      <c r="H18" s="17"/>
      <c r="I18" s="17"/>
      <c r="J18" s="17"/>
      <c r="K18" s="17"/>
    </row>
    <row r="19" spans="1:11">
      <c r="A19" s="165" t="s">
        <v>187</v>
      </c>
      <c r="B19" s="78">
        <f>Mod!K88</f>
        <v>0</v>
      </c>
      <c r="C19" s="71">
        <f>Mod!K76</f>
        <v>2</v>
      </c>
      <c r="D19" s="164">
        <f>SUM(B19:C19)</f>
        <v>2</v>
      </c>
      <c r="E19" s="17"/>
      <c r="F19" s="17"/>
      <c r="G19" s="17" t="s">
        <v>182</v>
      </c>
      <c r="H19" s="17">
        <f xml:space="preserve"> SUM(H22:I24)</f>
        <v>0.71839569160997729</v>
      </c>
      <c r="I19" s="17"/>
      <c r="J19" s="17" t="s">
        <v>183</v>
      </c>
      <c r="K19" s="166">
        <f xml:space="preserve"> CHIDIST(H19,2)</f>
        <v>0.69823619458316621</v>
      </c>
    </row>
    <row r="20" spans="1:11">
      <c r="A20" s="165" t="s">
        <v>188</v>
      </c>
      <c r="B20" s="78">
        <f>Mod!K89</f>
        <v>7</v>
      </c>
      <c r="C20" s="71">
        <f>Mod!K77</f>
        <v>21</v>
      </c>
      <c r="D20" s="164">
        <f t="shared" ref="D20:D21" si="2">SUM(B20:C20)</f>
        <v>28</v>
      </c>
      <c r="E20" s="17"/>
      <c r="F20" s="17"/>
      <c r="G20" s="17"/>
      <c r="H20" s="17"/>
      <c r="I20" s="17"/>
      <c r="J20" s="17"/>
      <c r="K20" s="17"/>
    </row>
    <row r="21" spans="1:11">
      <c r="A21" s="165" t="s">
        <v>189</v>
      </c>
      <c r="B21" s="78">
        <f>Mod!K90</f>
        <v>2</v>
      </c>
      <c r="C21" s="71">
        <f>Mod!K78</f>
        <v>5</v>
      </c>
      <c r="D21" s="164">
        <f t="shared" si="2"/>
        <v>7</v>
      </c>
      <c r="E21" s="17"/>
      <c r="F21" s="17"/>
      <c r="H21" s="164" t="s">
        <v>51</v>
      </c>
      <c r="I21" s="164" t="s">
        <v>181</v>
      </c>
      <c r="J21" s="17"/>
      <c r="K21" s="17"/>
    </row>
    <row r="22" spans="1:11">
      <c r="A22" s="164"/>
      <c r="B22" s="164">
        <f>SUM(B19:B21)</f>
        <v>9</v>
      </c>
      <c r="C22" s="164">
        <f>SUM(C19:C21)</f>
        <v>28</v>
      </c>
      <c r="D22" s="164">
        <f>SUM(B22:C22)</f>
        <v>37</v>
      </c>
      <c r="E22" s="17"/>
      <c r="F22" s="17"/>
      <c r="G22" s="165" t="s">
        <v>187</v>
      </c>
      <c r="H22" s="167">
        <f xml:space="preserve"> ((B19-B26)^2/B26)</f>
        <v>0.48648648648648651</v>
      </c>
      <c r="I22" s="167">
        <f t="shared" ref="I22" si="3" xml:space="preserve"> ((C19-C26)^2/C26)</f>
        <v>0.15637065637065631</v>
      </c>
      <c r="J22" s="17"/>
      <c r="K22" s="17"/>
    </row>
    <row r="23" spans="1:11">
      <c r="A23" s="17"/>
      <c r="B23" s="17"/>
      <c r="C23" s="17"/>
      <c r="D23" s="17"/>
      <c r="E23" s="17"/>
      <c r="F23" s="17"/>
      <c r="G23" s="165" t="s">
        <v>188</v>
      </c>
      <c r="H23" s="167">
        <f t="shared" ref="H23:H24" si="4" xml:space="preserve"> ((B20-B27)^2/B27)</f>
        <v>5.2552552552552721E-3</v>
      </c>
      <c r="I23" s="167">
        <f xml:space="preserve"> ((C20-C27)^2/C27)</f>
        <v>1.6891891891891945E-3</v>
      </c>
      <c r="J23" s="17"/>
      <c r="K23" s="17"/>
    </row>
    <row r="24" spans="1:11">
      <c r="A24" s="168" t="s">
        <v>184</v>
      </c>
      <c r="B24" s="17"/>
      <c r="C24" s="17"/>
      <c r="D24" s="17"/>
      <c r="E24" s="17"/>
      <c r="F24" s="17"/>
      <c r="G24" s="165" t="s">
        <v>189</v>
      </c>
      <c r="H24" s="167">
        <f t="shared" si="4"/>
        <v>5.1909051909051936E-2</v>
      </c>
      <c r="I24" s="167">
        <f xml:space="preserve"> ((C21-C28)^2/C28)</f>
        <v>1.668505239933812E-2</v>
      </c>
      <c r="J24" s="17"/>
      <c r="K24" s="17"/>
    </row>
    <row r="25" spans="1:11">
      <c r="A25" s="164"/>
      <c r="B25" s="164" t="s">
        <v>51</v>
      </c>
      <c r="C25" s="164" t="s">
        <v>181</v>
      </c>
      <c r="D25" s="164"/>
      <c r="E25" s="17"/>
      <c r="F25" s="17"/>
      <c r="G25" s="164"/>
      <c r="H25" s="17"/>
      <c r="I25" s="17"/>
      <c r="J25" s="17"/>
      <c r="K25" s="17"/>
    </row>
    <row r="26" spans="1:11">
      <c r="A26" s="165" t="s">
        <v>187</v>
      </c>
      <c r="B26" s="164">
        <f xml:space="preserve"> (B22*D19)/D22</f>
        <v>0.48648648648648651</v>
      </c>
      <c r="C26" s="164">
        <f xml:space="preserve"> (C22*D19)/D22</f>
        <v>1.5135135135135136</v>
      </c>
      <c r="D26" s="164"/>
      <c r="E26" s="17"/>
      <c r="F26" s="17"/>
      <c r="G26" s="17"/>
      <c r="H26" s="17"/>
      <c r="I26" s="17"/>
      <c r="J26" s="17"/>
      <c r="K26" s="17"/>
    </row>
    <row r="27" spans="1:11">
      <c r="A27" s="165" t="s">
        <v>188</v>
      </c>
      <c r="B27" s="164">
        <f xml:space="preserve"> (B22*D20)/D22</f>
        <v>6.8108108108108105</v>
      </c>
      <c r="C27" s="164">
        <f xml:space="preserve"> (C22*D20)/D22</f>
        <v>21.189189189189189</v>
      </c>
      <c r="D27" s="164"/>
      <c r="E27" s="17"/>
      <c r="G27" s="17"/>
      <c r="H27" s="17"/>
      <c r="I27" s="17"/>
      <c r="J27" s="17"/>
      <c r="K27" s="17"/>
    </row>
    <row r="28" spans="1:11">
      <c r="A28" s="165" t="s">
        <v>189</v>
      </c>
      <c r="B28" s="164">
        <f xml:space="preserve"> (B22*D21)/D22</f>
        <v>1.7027027027027026</v>
      </c>
      <c r="C28" s="164">
        <f xml:space="preserve"> (C22*D21)/D22</f>
        <v>5.2972972972972974</v>
      </c>
      <c r="D28" s="164"/>
      <c r="E28" s="17"/>
      <c r="G28" s="17"/>
      <c r="H28" s="17"/>
      <c r="I28" s="17"/>
      <c r="J28" s="17"/>
      <c r="K28" s="17"/>
    </row>
    <row r="29" spans="1:11">
      <c r="A29" s="164"/>
      <c r="B29" s="164"/>
      <c r="C29" s="164"/>
      <c r="D29" s="164"/>
      <c r="E29" s="17"/>
      <c r="G29" s="17"/>
      <c r="H29" s="17"/>
      <c r="I29" s="17"/>
      <c r="J29" s="17"/>
      <c r="K29" s="17"/>
    </row>
    <row r="33" spans="1:11">
      <c r="A33" s="17"/>
      <c r="B33" s="17"/>
      <c r="C33" s="17"/>
      <c r="D33" s="17"/>
      <c r="E33" s="17"/>
      <c r="F33" s="17"/>
      <c r="G33" s="177" t="s">
        <v>193</v>
      </c>
      <c r="H33" s="17"/>
      <c r="I33" s="17"/>
      <c r="J33" s="17"/>
      <c r="K33" s="17"/>
    </row>
    <row r="34" spans="1:11">
      <c r="A34" s="164"/>
      <c r="B34" s="164" t="s">
        <v>51</v>
      </c>
      <c r="C34" s="164" t="s">
        <v>180</v>
      </c>
      <c r="D34" s="164"/>
      <c r="E34" s="17"/>
      <c r="F34" s="17"/>
      <c r="G34" s="17"/>
      <c r="H34" s="17"/>
      <c r="I34" s="17"/>
      <c r="J34" s="17"/>
      <c r="K34" s="17"/>
    </row>
    <row r="35" spans="1:11">
      <c r="A35" s="165" t="s">
        <v>187</v>
      </c>
      <c r="B35" s="78">
        <f>Mod!K88</f>
        <v>0</v>
      </c>
      <c r="C35" s="71">
        <f>Mod!K82</f>
        <v>3</v>
      </c>
      <c r="D35" s="164">
        <f>SUM(B35:C35)</f>
        <v>3</v>
      </c>
      <c r="E35" s="17"/>
      <c r="F35" s="17"/>
      <c r="G35" s="17" t="s">
        <v>182</v>
      </c>
      <c r="H35" s="17">
        <f xml:space="preserve"> SUM(H38:I40)</f>
        <v>2.0722440087145961</v>
      </c>
      <c r="I35" s="17"/>
      <c r="J35" s="17" t="s">
        <v>183</v>
      </c>
      <c r="K35" s="166">
        <f xml:space="preserve"> CHIDIST(H35,2)</f>
        <v>0.35482803889026499</v>
      </c>
    </row>
    <row r="36" spans="1:11">
      <c r="A36" s="165" t="s">
        <v>188</v>
      </c>
      <c r="B36" s="78">
        <f>Mod!K89</f>
        <v>7</v>
      </c>
      <c r="C36" s="71">
        <f>Mod!K83</f>
        <v>18</v>
      </c>
      <c r="D36" s="164">
        <f t="shared" ref="D36:D37" si="5">SUM(B36:C36)</f>
        <v>25</v>
      </c>
      <c r="E36" s="17"/>
      <c r="F36" s="17"/>
      <c r="G36" s="17"/>
      <c r="H36" s="17"/>
      <c r="I36" s="17"/>
      <c r="J36" s="17"/>
      <c r="K36" s="17"/>
    </row>
    <row r="37" spans="1:11">
      <c r="A37" s="165" t="s">
        <v>189</v>
      </c>
      <c r="B37" s="78">
        <f>Mod!K90</f>
        <v>2</v>
      </c>
      <c r="C37" s="71">
        <f>Mod!K84</f>
        <v>13</v>
      </c>
      <c r="D37" s="164">
        <f t="shared" si="5"/>
        <v>15</v>
      </c>
      <c r="E37" s="17"/>
      <c r="F37" s="17"/>
      <c r="H37" s="164" t="s">
        <v>51</v>
      </c>
      <c r="I37" s="164" t="s">
        <v>6</v>
      </c>
      <c r="J37" s="17"/>
      <c r="K37" s="17"/>
    </row>
    <row r="38" spans="1:11">
      <c r="A38" s="164"/>
      <c r="B38" s="164">
        <f>SUM(B35:B37)</f>
        <v>9</v>
      </c>
      <c r="C38" s="164">
        <f>SUM(C35:C37)</f>
        <v>34</v>
      </c>
      <c r="D38" s="164">
        <f>SUM(B38:C38)</f>
        <v>43</v>
      </c>
      <c r="E38" s="17"/>
      <c r="F38" s="17"/>
      <c r="G38" s="165" t="s">
        <v>187</v>
      </c>
      <c r="H38" s="167">
        <f xml:space="preserve"> ((B35-B42)^2/B42)</f>
        <v>0.62790697674418605</v>
      </c>
      <c r="I38" s="167">
        <f t="shared" ref="I38:I40" si="6" xml:space="preserve"> ((C35-C42)^2/C42)</f>
        <v>0.16621067031463735</v>
      </c>
      <c r="J38" s="17"/>
      <c r="K38" s="17"/>
    </row>
    <row r="39" spans="1:11">
      <c r="A39" s="17"/>
      <c r="B39" s="17"/>
      <c r="C39" s="17"/>
      <c r="D39" s="17"/>
      <c r="E39" s="17"/>
      <c r="F39" s="17"/>
      <c r="G39" s="165" t="s">
        <v>188</v>
      </c>
      <c r="H39" s="167">
        <f t="shared" ref="H39:H40" si="7" xml:space="preserve"> ((B36-B43)^2/B43)</f>
        <v>0.59700258397932793</v>
      </c>
      <c r="I39" s="167">
        <f t="shared" si="6"/>
        <v>0.15803009575923385</v>
      </c>
      <c r="J39" s="17"/>
      <c r="K39" s="17"/>
    </row>
    <row r="40" spans="1:11">
      <c r="A40" s="168" t="s">
        <v>184</v>
      </c>
      <c r="B40" s="17"/>
      <c r="C40" s="17"/>
      <c r="D40" s="17"/>
      <c r="E40" s="17"/>
      <c r="F40" s="17"/>
      <c r="G40" s="165" t="s">
        <v>189</v>
      </c>
      <c r="H40" s="167">
        <f t="shared" si="7"/>
        <v>0.41360895779500417</v>
      </c>
      <c r="I40" s="167">
        <f t="shared" si="6"/>
        <v>0.10948472412220707</v>
      </c>
      <c r="J40" s="17"/>
      <c r="K40" s="17"/>
    </row>
    <row r="41" spans="1:11">
      <c r="A41" s="164"/>
      <c r="B41" s="164" t="s">
        <v>51</v>
      </c>
      <c r="C41" s="164" t="s">
        <v>6</v>
      </c>
      <c r="D41" s="164"/>
      <c r="E41" s="17"/>
      <c r="F41" s="17"/>
      <c r="G41" s="164"/>
      <c r="H41" s="17"/>
      <c r="I41" s="17"/>
      <c r="J41" s="17"/>
      <c r="K41" s="17"/>
    </row>
    <row r="42" spans="1:11">
      <c r="A42" s="165" t="s">
        <v>187</v>
      </c>
      <c r="B42" s="164">
        <f xml:space="preserve"> (B38*D35)/D38</f>
        <v>0.62790697674418605</v>
      </c>
      <c r="C42" s="164">
        <f xml:space="preserve"> (C38*D35)/D38</f>
        <v>2.3720930232558142</v>
      </c>
      <c r="D42" s="164"/>
      <c r="E42" s="17"/>
      <c r="F42" s="17"/>
      <c r="G42" s="17"/>
      <c r="H42" s="17"/>
      <c r="I42" s="17"/>
      <c r="J42" s="17"/>
      <c r="K42" s="17"/>
    </row>
    <row r="43" spans="1:11">
      <c r="A43" s="165" t="s">
        <v>188</v>
      </c>
      <c r="B43" s="164">
        <f xml:space="preserve"> (B38*D36)/D38</f>
        <v>5.2325581395348841</v>
      </c>
      <c r="C43" s="164">
        <f xml:space="preserve"> (C38*D36)/D38</f>
        <v>19.767441860465116</v>
      </c>
      <c r="D43" s="164"/>
      <c r="E43" s="17"/>
      <c r="G43" s="17"/>
      <c r="H43" s="17"/>
      <c r="I43" s="17"/>
      <c r="J43" s="17"/>
      <c r="K43" s="17"/>
    </row>
    <row r="44" spans="1:11">
      <c r="A44" s="165" t="s">
        <v>189</v>
      </c>
      <c r="B44" s="164">
        <f xml:space="preserve"> (B38*D37)/D38</f>
        <v>3.13953488372093</v>
      </c>
      <c r="C44" s="164">
        <f xml:space="preserve"> (C38*D37)/D38</f>
        <v>11.86046511627907</v>
      </c>
      <c r="D44" s="164"/>
      <c r="E44" s="17"/>
      <c r="G44" s="17"/>
      <c r="H44" s="17"/>
      <c r="I44" s="17"/>
      <c r="J44" s="17"/>
      <c r="K44" s="17"/>
    </row>
    <row r="45" spans="1:11">
      <c r="A45" s="164"/>
      <c r="B45" s="164"/>
      <c r="C45" s="164"/>
      <c r="D45" s="164"/>
      <c r="E45" s="17"/>
      <c r="G45" s="17"/>
      <c r="H45" s="17"/>
      <c r="I45" s="17"/>
      <c r="J45" s="17"/>
      <c r="K45" s="17"/>
    </row>
    <row r="50" spans="1:11">
      <c r="A50" s="17"/>
      <c r="B50" s="17"/>
      <c r="C50" s="17"/>
      <c r="D50" s="17"/>
      <c r="E50" s="17"/>
      <c r="F50" s="17"/>
      <c r="G50" s="178" t="s">
        <v>194</v>
      </c>
      <c r="H50" s="17"/>
      <c r="I50" s="17"/>
      <c r="J50" s="17"/>
      <c r="K50" s="17"/>
    </row>
    <row r="51" spans="1:11">
      <c r="A51" s="164"/>
      <c r="B51" s="164" t="s">
        <v>181</v>
      </c>
      <c r="C51" s="164" t="s">
        <v>195</v>
      </c>
      <c r="D51" s="164"/>
      <c r="E51" s="17"/>
      <c r="F51" s="17"/>
      <c r="G51" s="17"/>
      <c r="H51" s="17"/>
      <c r="I51" s="17"/>
      <c r="J51" s="17"/>
      <c r="K51" s="17"/>
    </row>
    <row r="52" spans="1:11">
      <c r="A52" s="165" t="s">
        <v>187</v>
      </c>
      <c r="B52" s="77">
        <f>Mod!K76</f>
        <v>2</v>
      </c>
      <c r="C52" s="77">
        <f>Mod!K94</f>
        <v>5</v>
      </c>
      <c r="D52" s="164">
        <f>SUM(B52:C52)</f>
        <v>7</v>
      </c>
      <c r="E52" s="17"/>
      <c r="F52" s="17"/>
      <c r="G52" s="17" t="s">
        <v>182</v>
      </c>
      <c r="H52" s="17">
        <f xml:space="preserve"> SUM(H55:I57)</f>
        <v>1.1552470473158785</v>
      </c>
      <c r="I52" s="17"/>
      <c r="J52" s="17" t="s">
        <v>183</v>
      </c>
      <c r="K52" s="166">
        <f xml:space="preserve"> CHIDIST(H52,2)</f>
        <v>0.56123053409284274</v>
      </c>
    </row>
    <row r="53" spans="1:11">
      <c r="A53" s="165" t="s">
        <v>188</v>
      </c>
      <c r="B53" s="77">
        <f>Mod!K77</f>
        <v>21</v>
      </c>
      <c r="C53" s="77">
        <f>Mod!K95</f>
        <v>46</v>
      </c>
      <c r="D53" s="164">
        <f t="shared" ref="D53:D54" si="8">SUM(B53:C53)</f>
        <v>67</v>
      </c>
      <c r="E53" s="17"/>
      <c r="F53" s="17"/>
      <c r="G53" s="17"/>
      <c r="H53" s="17"/>
      <c r="I53" s="17"/>
      <c r="J53" s="17"/>
      <c r="K53" s="17"/>
    </row>
    <row r="54" spans="1:11">
      <c r="A54" s="165" t="s">
        <v>189</v>
      </c>
      <c r="B54" s="77">
        <f>Mod!K78</f>
        <v>5</v>
      </c>
      <c r="C54" s="77">
        <f>Mod!K96</f>
        <v>20</v>
      </c>
      <c r="D54" s="164">
        <f t="shared" si="8"/>
        <v>25</v>
      </c>
      <c r="E54" s="17"/>
      <c r="F54" s="17"/>
      <c r="H54" s="164" t="s">
        <v>104</v>
      </c>
      <c r="I54" s="164" t="s">
        <v>195</v>
      </c>
      <c r="J54" s="17"/>
      <c r="K54" s="17"/>
    </row>
    <row r="55" spans="1:11">
      <c r="A55" s="164"/>
      <c r="B55" s="164">
        <f>SUM(B52:B54)</f>
        <v>28</v>
      </c>
      <c r="C55" s="164">
        <f>SUM(C52:C54)</f>
        <v>71</v>
      </c>
      <c r="D55" s="164">
        <f>SUM(B55:C55)</f>
        <v>99</v>
      </c>
      <c r="E55" s="17"/>
      <c r="F55" s="17"/>
      <c r="G55" s="165" t="s">
        <v>187</v>
      </c>
      <c r="H55" s="167">
        <f xml:space="preserve"> ((B52-B59)^2/B59)</f>
        <v>2.0614306328591855E-4</v>
      </c>
      <c r="I55" s="167">
        <f t="shared" ref="I55:I57" si="9" xml:space="preserve"> ((C52-C59)^2/C59)</f>
        <v>8.1295855943740744E-5</v>
      </c>
      <c r="J55" s="17"/>
      <c r="K55" s="17"/>
    </row>
    <row r="56" spans="1:11">
      <c r="A56" s="17"/>
      <c r="B56" s="17"/>
      <c r="C56" s="17"/>
      <c r="D56" s="17"/>
      <c r="E56" s="17"/>
      <c r="F56" s="17"/>
      <c r="G56" s="165" t="s">
        <v>188</v>
      </c>
      <c r="H56" s="167">
        <f t="shared" ref="H56:H57" si="10" xml:space="preserve"> ((B53-B60)^2/B60)</f>
        <v>0.22188300919644235</v>
      </c>
      <c r="I56" s="167">
        <f t="shared" si="9"/>
        <v>8.7503158556343455E-2</v>
      </c>
      <c r="J56" s="17"/>
      <c r="K56" s="17"/>
    </row>
    <row r="57" spans="1:11">
      <c r="A57" s="168" t="s">
        <v>184</v>
      </c>
      <c r="B57" s="17"/>
      <c r="C57" s="17"/>
      <c r="D57" s="17"/>
      <c r="E57" s="17"/>
      <c r="F57" s="17"/>
      <c r="G57" s="165" t="s">
        <v>189</v>
      </c>
      <c r="H57" s="167">
        <f t="shared" si="10"/>
        <v>0.60642135642135653</v>
      </c>
      <c r="I57" s="167">
        <f t="shared" si="9"/>
        <v>0.23915208422250636</v>
      </c>
      <c r="J57" s="17"/>
      <c r="K57" s="17"/>
    </row>
    <row r="58" spans="1:11">
      <c r="A58" s="164"/>
      <c r="B58" s="164" t="s">
        <v>104</v>
      </c>
      <c r="C58" s="164" t="s">
        <v>195</v>
      </c>
      <c r="D58" s="164"/>
      <c r="E58" s="17"/>
      <c r="F58" s="17"/>
      <c r="G58" s="164"/>
      <c r="H58" s="17"/>
      <c r="I58" s="17"/>
      <c r="J58" s="17"/>
      <c r="K58" s="17"/>
    </row>
    <row r="59" spans="1:11">
      <c r="A59" s="165" t="s">
        <v>187</v>
      </c>
      <c r="B59" s="164">
        <f xml:space="preserve"> (B55*D52)/D55</f>
        <v>1.9797979797979799</v>
      </c>
      <c r="C59" s="164">
        <f xml:space="preserve"> (C55*D52)/D55</f>
        <v>5.0202020202020199</v>
      </c>
      <c r="D59" s="164"/>
      <c r="E59" s="17"/>
      <c r="F59" s="17"/>
      <c r="G59" s="17"/>
      <c r="H59" s="17"/>
      <c r="I59" s="17"/>
      <c r="J59" s="17"/>
      <c r="K59" s="17"/>
    </row>
    <row r="60" spans="1:11">
      <c r="A60" s="165" t="s">
        <v>188</v>
      </c>
      <c r="B60" s="164">
        <f xml:space="preserve"> (B55*D53)/D55</f>
        <v>18.949494949494948</v>
      </c>
      <c r="C60" s="164">
        <f xml:space="preserve"> (C55*D53)/D55</f>
        <v>48.050505050505052</v>
      </c>
      <c r="D60" s="164"/>
      <c r="E60" s="17"/>
      <c r="G60" s="17"/>
      <c r="H60" s="17"/>
      <c r="I60" s="17"/>
      <c r="J60" s="17"/>
      <c r="K60" s="17"/>
    </row>
    <row r="61" spans="1:11">
      <c r="A61" s="165" t="s">
        <v>189</v>
      </c>
      <c r="B61" s="164">
        <f xml:space="preserve"> (B55*D54)/D55</f>
        <v>7.0707070707070709</v>
      </c>
      <c r="C61" s="164">
        <f xml:space="preserve"> (C55*D54)/D55</f>
        <v>17.929292929292931</v>
      </c>
      <c r="D61" s="164"/>
      <c r="E61" s="17"/>
      <c r="G61" s="17"/>
      <c r="H61" s="17"/>
      <c r="I61" s="17"/>
      <c r="J61" s="17"/>
      <c r="K61" s="17"/>
    </row>
    <row r="62" spans="1:11">
      <c r="A62" s="164"/>
      <c r="B62" s="164"/>
      <c r="C62" s="164"/>
      <c r="D62" s="164"/>
      <c r="E62" s="17"/>
      <c r="G62" s="17"/>
      <c r="H62" s="17"/>
      <c r="I62" s="17"/>
      <c r="J62" s="17"/>
      <c r="K62" s="17"/>
    </row>
    <row r="67" spans="1:11">
      <c r="A67" s="17"/>
      <c r="B67" s="17"/>
      <c r="C67" s="17"/>
      <c r="D67" s="17"/>
      <c r="E67" s="17"/>
      <c r="F67" s="17"/>
      <c r="G67" s="186" t="s">
        <v>197</v>
      </c>
      <c r="H67" s="17"/>
      <c r="I67" s="17"/>
      <c r="J67" s="17"/>
      <c r="K67" s="17"/>
    </row>
    <row r="68" spans="1:11">
      <c r="A68" s="164"/>
      <c r="B68" s="164" t="s">
        <v>180</v>
      </c>
      <c r="C68" s="164" t="s">
        <v>195</v>
      </c>
      <c r="D68" s="164"/>
      <c r="E68" s="17"/>
      <c r="F68" s="17"/>
      <c r="G68" s="17"/>
      <c r="H68" s="17"/>
      <c r="I68" s="17"/>
      <c r="J68" s="17"/>
      <c r="K68" s="17"/>
    </row>
    <row r="69" spans="1:11">
      <c r="A69" s="165" t="s">
        <v>187</v>
      </c>
      <c r="B69" s="77">
        <f>Mod!K82</f>
        <v>3</v>
      </c>
      <c r="C69" s="77">
        <f>Mod!K94</f>
        <v>5</v>
      </c>
      <c r="D69" s="164">
        <f>SUM(B69:C69)</f>
        <v>8</v>
      </c>
      <c r="E69" s="17"/>
      <c r="F69" s="17"/>
      <c r="G69" s="17" t="s">
        <v>182</v>
      </c>
      <c r="H69" s="17">
        <f xml:space="preserve"> SUM(H72:I74)</f>
        <v>1.366425491451382</v>
      </c>
      <c r="I69" s="17"/>
      <c r="J69" s="17" t="s">
        <v>183</v>
      </c>
      <c r="K69" s="166">
        <f xml:space="preserve"> CHIDIST(H69,2)</f>
        <v>0.50499197257425077</v>
      </c>
    </row>
    <row r="70" spans="1:11">
      <c r="A70" s="165" t="s">
        <v>188</v>
      </c>
      <c r="B70" s="77">
        <f>Mod!K83</f>
        <v>18</v>
      </c>
      <c r="C70" s="77">
        <f>Mod!K95</f>
        <v>46</v>
      </c>
      <c r="D70" s="164">
        <f t="shared" ref="D70:D71" si="11">SUM(B70:C70)</f>
        <v>64</v>
      </c>
      <c r="E70" s="17"/>
      <c r="F70" s="17"/>
      <c r="G70" s="17"/>
      <c r="H70" s="17"/>
      <c r="I70" s="17"/>
      <c r="J70" s="17"/>
      <c r="K70" s="17"/>
    </row>
    <row r="71" spans="1:11">
      <c r="A71" s="165" t="s">
        <v>189</v>
      </c>
      <c r="B71" s="77">
        <f>Mod!K84</f>
        <v>13</v>
      </c>
      <c r="C71" s="77">
        <f>Mod!K96</f>
        <v>20</v>
      </c>
      <c r="D71" s="164">
        <f t="shared" si="11"/>
        <v>33</v>
      </c>
      <c r="E71" s="17"/>
      <c r="F71" s="17"/>
      <c r="H71" s="164" t="s">
        <v>6</v>
      </c>
      <c r="I71" s="164" t="s">
        <v>195</v>
      </c>
      <c r="J71" s="17"/>
      <c r="K71" s="17"/>
    </row>
    <row r="72" spans="1:11">
      <c r="A72" s="164"/>
      <c r="B72" s="164">
        <f>SUM(B69:B71)</f>
        <v>34</v>
      </c>
      <c r="C72" s="164">
        <f>SUM(C69:C71)</f>
        <v>71</v>
      </c>
      <c r="D72" s="164">
        <f>SUM(B72:C72)</f>
        <v>105</v>
      </c>
      <c r="E72" s="17"/>
      <c r="F72" s="17"/>
      <c r="G72" s="165" t="s">
        <v>187</v>
      </c>
      <c r="H72" s="167">
        <f xml:space="preserve"> ((B69-B76)^2/B76)</f>
        <v>6.4740896358543382E-2</v>
      </c>
      <c r="I72" s="167">
        <f t="shared" ref="I72:I74" si="12" xml:space="preserve"> ((C69-C76)^2/C76)</f>
        <v>3.1002682763246192E-2</v>
      </c>
      <c r="J72" s="17"/>
      <c r="K72" s="17"/>
    </row>
    <row r="73" spans="1:11">
      <c r="A73" s="17"/>
      <c r="B73" s="17"/>
      <c r="C73" s="17"/>
      <c r="D73" s="17"/>
      <c r="E73" s="17"/>
      <c r="F73" s="17"/>
      <c r="G73" s="165" t="s">
        <v>188</v>
      </c>
      <c r="H73" s="167">
        <f t="shared" ref="H73:H74" si="13" xml:space="preserve"> ((B70-B77)^2/B77)</f>
        <v>0.35800070028011233</v>
      </c>
      <c r="I73" s="167">
        <f t="shared" si="12"/>
        <v>0.17143695506371529</v>
      </c>
      <c r="J73" s="17"/>
      <c r="K73" s="17"/>
    </row>
    <row r="74" spans="1:11">
      <c r="A74" s="168" t="s">
        <v>184</v>
      </c>
      <c r="B74" s="17"/>
      <c r="C74" s="17"/>
      <c r="D74" s="17"/>
      <c r="E74" s="17"/>
      <c r="F74" s="17"/>
      <c r="G74" s="165" t="s">
        <v>189</v>
      </c>
      <c r="H74" s="167">
        <f t="shared" si="13"/>
        <v>0.50122230710466043</v>
      </c>
      <c r="I74" s="167">
        <f t="shared" si="12"/>
        <v>0.24002194988110456</v>
      </c>
      <c r="J74" s="17"/>
      <c r="K74" s="17"/>
    </row>
    <row r="75" spans="1:11">
      <c r="A75" s="164"/>
      <c r="B75" s="164" t="s">
        <v>6</v>
      </c>
      <c r="C75" s="164" t="s">
        <v>195</v>
      </c>
      <c r="D75" s="164"/>
      <c r="E75" s="17"/>
      <c r="F75" s="17"/>
      <c r="G75" s="164"/>
      <c r="H75" s="17"/>
      <c r="I75" s="17"/>
      <c r="J75" s="17"/>
      <c r="K75" s="17"/>
    </row>
    <row r="76" spans="1:11">
      <c r="A76" s="165" t="s">
        <v>187</v>
      </c>
      <c r="B76" s="164">
        <f xml:space="preserve"> (B72*D69)/D72</f>
        <v>2.5904761904761906</v>
      </c>
      <c r="C76" s="164">
        <f xml:space="preserve"> (C72*D69)/D72</f>
        <v>5.4095238095238098</v>
      </c>
      <c r="D76" s="164"/>
      <c r="E76" s="17"/>
      <c r="F76" s="17"/>
      <c r="G76" s="17"/>
      <c r="H76" s="17"/>
      <c r="I76" s="17"/>
      <c r="J76" s="17"/>
      <c r="K76" s="17"/>
    </row>
    <row r="77" spans="1:11">
      <c r="A77" s="165" t="s">
        <v>188</v>
      </c>
      <c r="B77" s="164">
        <f xml:space="preserve"> (B72*D70)/D72</f>
        <v>20.723809523809525</v>
      </c>
      <c r="C77" s="164">
        <f xml:space="preserve"> (C72*D70)/D72</f>
        <v>43.276190476190479</v>
      </c>
      <c r="D77" s="164"/>
      <c r="E77" s="17"/>
      <c r="G77" s="17"/>
      <c r="H77" s="17"/>
      <c r="I77" s="17"/>
      <c r="J77" s="17"/>
      <c r="K77" s="17"/>
    </row>
    <row r="78" spans="1:11">
      <c r="A78" s="165" t="s">
        <v>189</v>
      </c>
      <c r="B78" s="164">
        <f xml:space="preserve"> (B72*D71)/D72</f>
        <v>10.685714285714285</v>
      </c>
      <c r="C78" s="164">
        <f xml:space="preserve"> (C72*D71)/D72</f>
        <v>22.314285714285713</v>
      </c>
      <c r="D78" s="164"/>
      <c r="E78" s="17"/>
      <c r="G78" s="17"/>
      <c r="H78" s="17"/>
      <c r="I78" s="17"/>
      <c r="J78" s="17"/>
      <c r="K78" s="17"/>
    </row>
    <row r="79" spans="1:11">
      <c r="A79" s="164"/>
      <c r="B79" s="164"/>
      <c r="C79" s="164"/>
      <c r="D79" s="164"/>
      <c r="E79" s="17"/>
      <c r="G79" s="17"/>
      <c r="H79" s="17"/>
      <c r="I79" s="17"/>
      <c r="J79" s="17"/>
      <c r="K79" s="17"/>
    </row>
    <row r="83" spans="1:11">
      <c r="A83" s="17"/>
      <c r="B83" s="17"/>
      <c r="C83" s="17"/>
      <c r="D83" s="17"/>
      <c r="E83" s="17"/>
      <c r="F83" s="17"/>
      <c r="G83" s="185" t="s">
        <v>198</v>
      </c>
      <c r="H83" s="17"/>
      <c r="I83" s="17"/>
      <c r="J83" s="17"/>
      <c r="K83" s="17"/>
    </row>
    <row r="84" spans="1:11">
      <c r="A84" s="164"/>
      <c r="B84" s="164" t="s">
        <v>51</v>
      </c>
      <c r="C84" s="164" t="s">
        <v>195</v>
      </c>
      <c r="D84" s="164"/>
      <c r="E84" s="17"/>
      <c r="F84" s="17"/>
      <c r="G84" s="17"/>
      <c r="H84" s="17"/>
      <c r="I84" s="17"/>
      <c r="J84" s="17"/>
      <c r="K84" s="17"/>
    </row>
    <row r="85" spans="1:11">
      <c r="A85" s="165" t="s">
        <v>187</v>
      </c>
      <c r="B85" s="78">
        <f>Mod!K88</f>
        <v>0</v>
      </c>
      <c r="C85" s="77">
        <f>Mod!K94</f>
        <v>5</v>
      </c>
      <c r="D85" s="164">
        <f>SUM(B85:C85)</f>
        <v>5</v>
      </c>
      <c r="E85" s="17"/>
      <c r="F85" s="17"/>
      <c r="G85" s="17" t="s">
        <v>182</v>
      </c>
      <c r="H85" s="17">
        <f xml:space="preserve"> H88+H89+H90+I90+I89+I88</f>
        <v>0.93993348311711344</v>
      </c>
      <c r="I85" s="17"/>
      <c r="J85" s="17" t="s">
        <v>183</v>
      </c>
      <c r="K85" s="166">
        <f xml:space="preserve"> CHIDIST(H85,2)</f>
        <v>0.62502305522971124</v>
      </c>
    </row>
    <row r="86" spans="1:11">
      <c r="A86" s="165" t="s">
        <v>188</v>
      </c>
      <c r="B86" s="78">
        <f>Mod!K89</f>
        <v>7</v>
      </c>
      <c r="C86" s="77">
        <f>Mod!K95</f>
        <v>46</v>
      </c>
      <c r="D86" s="164">
        <f t="shared" ref="D86:D87" si="14">SUM(B86:C86)</f>
        <v>53</v>
      </c>
      <c r="E86" s="17"/>
      <c r="F86" s="17"/>
      <c r="G86" s="17"/>
      <c r="H86" s="17"/>
      <c r="I86" s="17"/>
      <c r="J86" s="17"/>
      <c r="K86" s="17"/>
    </row>
    <row r="87" spans="1:11">
      <c r="A87" s="165" t="s">
        <v>189</v>
      </c>
      <c r="B87" s="78">
        <f>Mod!K90</f>
        <v>2</v>
      </c>
      <c r="C87" s="77">
        <f>Mod!K96</f>
        <v>20</v>
      </c>
      <c r="D87" s="164">
        <f t="shared" si="14"/>
        <v>22</v>
      </c>
      <c r="E87" s="17"/>
      <c r="F87" s="17"/>
      <c r="H87" s="164" t="s">
        <v>51</v>
      </c>
      <c r="I87" s="164" t="s">
        <v>195</v>
      </c>
      <c r="J87" s="17"/>
      <c r="K87" s="17"/>
    </row>
    <row r="88" spans="1:11">
      <c r="A88" s="164"/>
      <c r="B88" s="164">
        <f>SUM(B85:B87)</f>
        <v>9</v>
      </c>
      <c r="C88" s="164">
        <f>SUM(C85:C87)</f>
        <v>71</v>
      </c>
      <c r="D88" s="164">
        <f>SUM(B88:C88)</f>
        <v>80</v>
      </c>
      <c r="E88" s="17"/>
      <c r="F88" s="17"/>
      <c r="G88" s="165" t="s">
        <v>187</v>
      </c>
      <c r="H88" s="167">
        <f xml:space="preserve"> ((B85-B92)^2/B92)</f>
        <v>0.5625</v>
      </c>
      <c r="I88" s="167">
        <f t="shared" ref="I88:I90" si="15" xml:space="preserve"> ((C85-C92)^2/C92)</f>
        <v>7.1302816901408453E-2</v>
      </c>
      <c r="J88" s="17"/>
      <c r="K88" s="17"/>
    </row>
    <row r="89" spans="1:11">
      <c r="A89" s="17"/>
      <c r="B89" s="17"/>
      <c r="C89" s="17"/>
      <c r="D89" s="17"/>
      <c r="E89" s="17"/>
      <c r="F89" s="17"/>
      <c r="G89" s="165" t="s">
        <v>188</v>
      </c>
      <c r="H89" s="167">
        <f t="shared" ref="H89:H90" si="16" xml:space="preserve"> ((B86-B93)^2/B93)</f>
        <v>0.18052935010482168</v>
      </c>
      <c r="I89" s="167">
        <f t="shared" si="15"/>
        <v>2.288400212596339E-2</v>
      </c>
      <c r="J89" s="17"/>
      <c r="K89" s="17"/>
    </row>
    <row r="90" spans="1:11">
      <c r="A90" s="168" t="s">
        <v>184</v>
      </c>
      <c r="B90" s="17"/>
      <c r="C90" s="17"/>
      <c r="D90" s="17"/>
      <c r="E90" s="17"/>
      <c r="F90" s="17"/>
      <c r="G90" s="165" t="s">
        <v>189</v>
      </c>
      <c r="H90" s="167">
        <f t="shared" si="16"/>
        <v>9.1161616161616194E-2</v>
      </c>
      <c r="I90" s="167">
        <f t="shared" si="15"/>
        <v>1.1555697823303528E-2</v>
      </c>
      <c r="J90" s="17"/>
      <c r="K90" s="17"/>
    </row>
    <row r="91" spans="1:11">
      <c r="A91" s="164"/>
      <c r="B91" s="164" t="s">
        <v>51</v>
      </c>
      <c r="C91" s="164" t="s">
        <v>195</v>
      </c>
      <c r="D91" s="164"/>
      <c r="E91" s="17"/>
      <c r="F91" s="17"/>
      <c r="G91" s="164"/>
      <c r="H91" s="17"/>
      <c r="I91" s="17"/>
      <c r="J91" s="17"/>
      <c r="K91" s="17"/>
    </row>
    <row r="92" spans="1:11">
      <c r="A92" s="165" t="s">
        <v>187</v>
      </c>
      <c r="B92" s="164">
        <f xml:space="preserve"> (B88*D85)/D88</f>
        <v>0.5625</v>
      </c>
      <c r="C92" s="164">
        <f xml:space="preserve"> (C88*D85)/D88</f>
        <v>4.4375</v>
      </c>
      <c r="D92" s="164"/>
      <c r="E92" s="17"/>
      <c r="F92" s="17"/>
      <c r="G92" s="17"/>
      <c r="H92" s="17"/>
      <c r="I92" s="17"/>
      <c r="J92" s="17"/>
      <c r="K92" s="17"/>
    </row>
    <row r="93" spans="1:11">
      <c r="A93" s="165" t="s">
        <v>188</v>
      </c>
      <c r="B93" s="164">
        <f xml:space="preserve"> (B88*D86)/D88</f>
        <v>5.9625000000000004</v>
      </c>
      <c r="C93" s="164">
        <f xml:space="preserve"> (C88*D86)/D88</f>
        <v>47.037500000000001</v>
      </c>
      <c r="D93" s="164"/>
      <c r="E93" s="17"/>
      <c r="G93" s="17"/>
      <c r="H93" s="17"/>
      <c r="I93" s="17"/>
      <c r="J93" s="17"/>
      <c r="K93" s="17"/>
    </row>
    <row r="94" spans="1:11">
      <c r="A94" s="165" t="s">
        <v>189</v>
      </c>
      <c r="B94" s="164">
        <f xml:space="preserve"> (B88*D87)/D88</f>
        <v>2.4750000000000001</v>
      </c>
      <c r="C94" s="164">
        <f xml:space="preserve"> (C88*D87)/D88</f>
        <v>19.524999999999999</v>
      </c>
      <c r="D94" s="164"/>
      <c r="E94" s="17"/>
      <c r="G94" s="17"/>
      <c r="H94" s="17"/>
      <c r="I94" s="17"/>
      <c r="J94" s="17"/>
      <c r="K94" s="17"/>
    </row>
    <row r="95" spans="1:11">
      <c r="A95" s="164"/>
      <c r="B95" s="164"/>
      <c r="C95" s="164"/>
      <c r="D95" s="164"/>
      <c r="E95" s="17"/>
      <c r="G95" s="17"/>
      <c r="H95" s="17"/>
      <c r="I95" s="17"/>
      <c r="J95" s="17"/>
      <c r="K95" s="17"/>
    </row>
    <row r="103" spans="1:10" ht="15" thickBot="1"/>
    <row r="104" spans="1:10" ht="15" thickBot="1">
      <c r="A104" s="193" t="s">
        <v>201</v>
      </c>
    </row>
    <row r="106" spans="1:10">
      <c r="A106" s="171" t="s">
        <v>202</v>
      </c>
    </row>
    <row r="107" spans="1:10" ht="15" thickBot="1">
      <c r="A107" s="164"/>
      <c r="B107" s="164" t="s">
        <v>104</v>
      </c>
      <c r="C107" s="164" t="s">
        <v>105</v>
      </c>
      <c r="D107" s="164"/>
    </row>
    <row r="108" spans="1:10" ht="15" thickBot="1">
      <c r="A108" s="165">
        <v>1</v>
      </c>
      <c r="B108" s="192">
        <f>Mod!K79</f>
        <v>25</v>
      </c>
      <c r="C108" s="39">
        <f>Mod!K85</f>
        <v>24</v>
      </c>
      <c r="D108" s="164">
        <f>SUM(B108:C108)</f>
        <v>49</v>
      </c>
      <c r="F108" s="171" t="s">
        <v>202</v>
      </c>
    </row>
    <row r="109" spans="1:10">
      <c r="A109" s="165">
        <v>2</v>
      </c>
      <c r="B109" s="192">
        <f>Mod!K80</f>
        <v>31</v>
      </c>
      <c r="C109" s="39">
        <f>Mod!K86</f>
        <v>44</v>
      </c>
      <c r="D109" s="164">
        <f t="shared" ref="D109:D110" si="17">SUM(B109:C109)</f>
        <v>75</v>
      </c>
    </row>
    <row r="110" spans="1:10" ht="15" thickBot="1">
      <c r="A110" s="164"/>
      <c r="B110" s="164">
        <f>SUM(B108:B109)</f>
        <v>56</v>
      </c>
      <c r="C110" s="41">
        <f>SUM(C108:C109)</f>
        <v>68</v>
      </c>
      <c r="D110" s="164">
        <f t="shared" si="17"/>
        <v>124</v>
      </c>
    </row>
    <row r="111" spans="1:10">
      <c r="F111" s="154" t="s">
        <v>182</v>
      </c>
      <c r="G111">
        <f xml:space="preserve"> SUM(H114:I115)</f>
        <v>1.1229680443606005</v>
      </c>
      <c r="I111" t="s">
        <v>183</v>
      </c>
      <c r="J111" s="166">
        <f xml:space="preserve"> CHIDIST(G111,1)</f>
        <v>0.28928025371754273</v>
      </c>
    </row>
    <row r="112" spans="1:10">
      <c r="A112" s="154" t="s">
        <v>184</v>
      </c>
    </row>
    <row r="113" spans="1:10">
      <c r="G113" s="164"/>
      <c r="H113" s="164" t="s">
        <v>104</v>
      </c>
      <c r="I113" s="164" t="s">
        <v>105</v>
      </c>
    </row>
    <row r="114" spans="1:10">
      <c r="A114" s="164"/>
      <c r="B114" s="164" t="s">
        <v>104</v>
      </c>
      <c r="C114" s="164" t="s">
        <v>105</v>
      </c>
      <c r="G114" s="165">
        <v>1</v>
      </c>
      <c r="H114" s="165">
        <f xml:space="preserve"> ((B108-B115)^2/B115)</f>
        <v>0.37247249130066779</v>
      </c>
      <c r="I114" s="165">
        <f>((C108-C115)^2/C115)</f>
        <v>0.30674205165937346</v>
      </c>
    </row>
    <row r="115" spans="1:10">
      <c r="A115" s="165">
        <v>1</v>
      </c>
      <c r="B115" s="164">
        <f xml:space="preserve"> (B110*D108)/D110</f>
        <v>22.129032258064516</v>
      </c>
      <c r="C115" s="164">
        <f xml:space="preserve"> (C110*D108)/D110</f>
        <v>26.870967741935484</v>
      </c>
      <c r="G115" s="165">
        <v>2</v>
      </c>
      <c r="H115" s="165">
        <f xml:space="preserve"> ((B109-B116)^2/B116)</f>
        <v>0.24334869431643569</v>
      </c>
      <c r="I115" s="165">
        <f xml:space="preserve"> ((C109-C116)^2/C116)</f>
        <v>0.20040480708412348</v>
      </c>
    </row>
    <row r="116" spans="1:10">
      <c r="A116" s="165">
        <v>2</v>
      </c>
      <c r="B116" s="164">
        <f xml:space="preserve"> (B110*D109)/D110</f>
        <v>33.87096774193548</v>
      </c>
      <c r="C116" s="164">
        <f xml:space="preserve"> (C110*D109)/D110</f>
        <v>41.12903225806452</v>
      </c>
    </row>
    <row r="117" spans="1:10">
      <c r="A117" s="165"/>
      <c r="B117" s="164"/>
      <c r="C117" s="164"/>
    </row>
    <row r="120" spans="1:10">
      <c r="A120" s="174" t="s">
        <v>203</v>
      </c>
    </row>
    <row r="121" spans="1:10" ht="15" thickBot="1">
      <c r="A121" s="164"/>
      <c r="B121" s="164" t="s">
        <v>104</v>
      </c>
      <c r="C121" s="164" t="s">
        <v>51</v>
      </c>
      <c r="D121" s="164"/>
    </row>
    <row r="122" spans="1:10" ht="15" thickBot="1">
      <c r="A122" s="165">
        <v>1</v>
      </c>
      <c r="B122" s="192">
        <f>Mod!K79</f>
        <v>25</v>
      </c>
      <c r="C122" s="39">
        <f>Mod!K91</f>
        <v>7</v>
      </c>
      <c r="D122" s="164">
        <f>SUM(B122:C122)</f>
        <v>32</v>
      </c>
      <c r="F122" s="174" t="s">
        <v>203</v>
      </c>
    </row>
    <row r="123" spans="1:10">
      <c r="A123" s="165">
        <v>2</v>
      </c>
      <c r="B123" s="192">
        <f>Mod!K80</f>
        <v>31</v>
      </c>
      <c r="C123" s="39">
        <f>Mod!K92</f>
        <v>11</v>
      </c>
      <c r="D123" s="164">
        <f t="shared" ref="D123:D124" si="18">SUM(B123:C123)</f>
        <v>42</v>
      </c>
    </row>
    <row r="124" spans="1:10" ht="15" thickBot="1">
      <c r="A124" s="164"/>
      <c r="B124" s="164">
        <f>SUM(B122:B123)</f>
        <v>56</v>
      </c>
      <c r="C124" s="41">
        <f>SUM(C122:C123)</f>
        <v>18</v>
      </c>
      <c r="D124" s="164">
        <f t="shared" si="18"/>
        <v>74</v>
      </c>
    </row>
    <row r="125" spans="1:10">
      <c r="F125" s="154" t="s">
        <v>182</v>
      </c>
      <c r="G125">
        <f xml:space="preserve"> SUM(H128:I129)</f>
        <v>0.18375023620559333</v>
      </c>
      <c r="I125" t="s">
        <v>183</v>
      </c>
      <c r="J125" s="166">
        <f xml:space="preserve"> CHIDIST(G125,1)</f>
        <v>0.66816996057352351</v>
      </c>
    </row>
    <row r="126" spans="1:10">
      <c r="A126" s="154" t="s">
        <v>184</v>
      </c>
    </row>
    <row r="127" spans="1:10">
      <c r="G127" s="164"/>
      <c r="H127" s="164" t="s">
        <v>104</v>
      </c>
      <c r="I127" s="164" t="s">
        <v>51</v>
      </c>
    </row>
    <row r="128" spans="1:10">
      <c r="A128" s="164"/>
      <c r="B128" s="164" t="s">
        <v>104</v>
      </c>
      <c r="C128" s="164" t="s">
        <v>51</v>
      </c>
      <c r="G128" s="165">
        <v>1</v>
      </c>
      <c r="H128" s="165">
        <f xml:space="preserve"> ((B122-B129)^2/B129)</f>
        <v>2.5368001930501843E-2</v>
      </c>
      <c r="I128" s="165">
        <f>((C122-C129)^2/C129)</f>
        <v>7.892267267267275E-2</v>
      </c>
    </row>
    <row r="129" spans="1:10">
      <c r="A129" s="165">
        <v>1</v>
      </c>
      <c r="B129" s="164">
        <f xml:space="preserve"> (B124*D122)/D124</f>
        <v>24.216216216216218</v>
      </c>
      <c r="C129" s="164">
        <f xml:space="preserve"> (C124*D122)/D124</f>
        <v>7.7837837837837842</v>
      </c>
      <c r="G129" s="165">
        <v>2</v>
      </c>
      <c r="H129" s="165">
        <f xml:space="preserve"> ((B123-B130)^2/B130)</f>
        <v>1.9328001470858548E-2</v>
      </c>
      <c r="I129" s="165">
        <f xml:space="preserve"> ((C123-C130)^2/C130)</f>
        <v>6.0131560131560201E-2</v>
      </c>
    </row>
    <row r="130" spans="1:10">
      <c r="A130" s="165">
        <v>2</v>
      </c>
      <c r="B130" s="164">
        <f xml:space="preserve"> (B124*D123)/D124</f>
        <v>31.783783783783782</v>
      </c>
      <c r="C130" s="164">
        <f xml:space="preserve"> (C124*D123)/D124</f>
        <v>10.216216216216216</v>
      </c>
    </row>
    <row r="131" spans="1:10">
      <c r="A131" s="165"/>
      <c r="B131" s="164"/>
      <c r="C131" s="164"/>
    </row>
    <row r="134" spans="1:10">
      <c r="A134" s="177" t="s">
        <v>204</v>
      </c>
    </row>
    <row r="135" spans="1:10" ht="15" thickBot="1">
      <c r="A135" s="164"/>
      <c r="B135" s="164" t="s">
        <v>105</v>
      </c>
      <c r="C135" s="164" t="s">
        <v>51</v>
      </c>
      <c r="D135" s="164"/>
    </row>
    <row r="136" spans="1:10" ht="15" thickBot="1">
      <c r="A136" s="165">
        <v>1</v>
      </c>
      <c r="B136" s="39">
        <f>Mod!K85</f>
        <v>24</v>
      </c>
      <c r="C136" s="39">
        <f>Mod!K91</f>
        <v>7</v>
      </c>
      <c r="D136" s="164">
        <f>SUM(B136:C136)</f>
        <v>31</v>
      </c>
      <c r="F136" s="177" t="s">
        <v>204</v>
      </c>
    </row>
    <row r="137" spans="1:10">
      <c r="A137" s="165">
        <v>2</v>
      </c>
      <c r="B137" s="39">
        <f>Mod!K86</f>
        <v>44</v>
      </c>
      <c r="C137" s="39">
        <f>Mod!K92</f>
        <v>11</v>
      </c>
      <c r="D137" s="164">
        <f t="shared" ref="D137:D138" si="19">SUM(B137:C137)</f>
        <v>55</v>
      </c>
    </row>
    <row r="138" spans="1:10" ht="15" thickBot="1">
      <c r="A138" s="164"/>
      <c r="B138" s="164">
        <f>SUM(B136:B137)</f>
        <v>68</v>
      </c>
      <c r="C138" s="41">
        <f>SUM(C136:C137)</f>
        <v>18</v>
      </c>
      <c r="D138" s="164">
        <f t="shared" si="19"/>
        <v>86</v>
      </c>
    </row>
    <row r="139" spans="1:10">
      <c r="F139" s="154" t="s">
        <v>182</v>
      </c>
      <c r="G139">
        <f xml:space="preserve"> SUM(H142:I143)</f>
        <v>7.978072949609942E-2</v>
      </c>
      <c r="I139" t="s">
        <v>183</v>
      </c>
      <c r="J139" s="166">
        <f xml:space="preserve"> CHIDIST(G139,1)</f>
        <v>0.77759477946202005</v>
      </c>
    </row>
    <row r="140" spans="1:10">
      <c r="A140" s="154" t="s">
        <v>184</v>
      </c>
    </row>
    <row r="141" spans="1:10">
      <c r="G141" s="164"/>
      <c r="H141" s="164" t="s">
        <v>80</v>
      </c>
      <c r="I141" s="164" t="s">
        <v>51</v>
      </c>
    </row>
    <row r="142" spans="1:10">
      <c r="A142" s="164"/>
      <c r="B142" s="164" t="s">
        <v>80</v>
      </c>
      <c r="C142" s="164" t="s">
        <v>51</v>
      </c>
      <c r="G142" s="165">
        <v>1</v>
      </c>
      <c r="H142" s="165">
        <f xml:space="preserve"> ((B136-B143)^2/B143)</f>
        <v>1.0679140373328663E-2</v>
      </c>
      <c r="I142" s="165">
        <f>((C136-C143)^2/C143)</f>
        <v>4.0343419188130371E-2</v>
      </c>
    </row>
    <row r="143" spans="1:10">
      <c r="A143" s="165">
        <v>1</v>
      </c>
      <c r="B143" s="164">
        <f xml:space="preserve"> (B138*D136)/D138</f>
        <v>24.511627906976745</v>
      </c>
      <c r="C143" s="164">
        <f xml:space="preserve"> (C138*D136)/D138</f>
        <v>6.4883720930232558</v>
      </c>
      <c r="G143" s="165">
        <v>2</v>
      </c>
      <c r="H143" s="165">
        <f xml:space="preserve"> ((B137-B144)^2/B144)</f>
        <v>6.0191518467851632E-3</v>
      </c>
      <c r="I143" s="165">
        <f xml:space="preserve"> ((C137-C144)^2/C144)</f>
        <v>2.2739018087855223E-2</v>
      </c>
    </row>
    <row r="144" spans="1:10">
      <c r="A144" s="165">
        <v>2</v>
      </c>
      <c r="B144" s="164">
        <f xml:space="preserve"> (B138*D137)/D138</f>
        <v>43.488372093023258</v>
      </c>
      <c r="C144" s="164">
        <f xml:space="preserve"> (C138*D137)/D138</f>
        <v>11.511627906976743</v>
      </c>
    </row>
    <row r="145" spans="1:10">
      <c r="A145" s="165"/>
      <c r="B145" s="164"/>
      <c r="C145" s="164"/>
    </row>
    <row r="148" spans="1:10">
      <c r="A148" s="194" t="s">
        <v>205</v>
      </c>
    </row>
    <row r="149" spans="1:10" ht="15" thickBot="1">
      <c r="A149" s="164"/>
      <c r="B149" s="164" t="s">
        <v>104</v>
      </c>
      <c r="C149" s="164" t="s">
        <v>107</v>
      </c>
      <c r="D149" s="164"/>
    </row>
    <row r="150" spans="1:10" ht="15" thickBot="1">
      <c r="A150" s="165">
        <v>1</v>
      </c>
      <c r="B150" s="192">
        <f>Mod!K79</f>
        <v>25</v>
      </c>
      <c r="C150" s="39">
        <f>Mod!K97</f>
        <v>56</v>
      </c>
      <c r="D150" s="164">
        <f>SUM(B150:C150)</f>
        <v>81</v>
      </c>
      <c r="F150" s="194" t="s">
        <v>205</v>
      </c>
    </row>
    <row r="151" spans="1:10">
      <c r="A151" s="165">
        <v>2</v>
      </c>
      <c r="B151" s="192">
        <f>Mod!K80</f>
        <v>31</v>
      </c>
      <c r="C151" s="39">
        <f>Mod!K98</f>
        <v>86</v>
      </c>
      <c r="D151" s="164">
        <f t="shared" ref="D151:D152" si="20">SUM(B151:C151)</f>
        <v>117</v>
      </c>
    </row>
    <row r="152" spans="1:10" ht="15" thickBot="1">
      <c r="A152" s="164"/>
      <c r="B152" s="164">
        <f>SUM(B150:B151)</f>
        <v>56</v>
      </c>
      <c r="C152" s="41">
        <f>SUM(C150:C151)</f>
        <v>142</v>
      </c>
      <c r="D152" s="164">
        <f t="shared" si="20"/>
        <v>198</v>
      </c>
    </row>
    <row r="153" spans="1:10">
      <c r="F153" s="154" t="s">
        <v>182</v>
      </c>
      <c r="G153">
        <f xml:space="preserve"> SUM(H156:I157)</f>
        <v>0.45031728834545781</v>
      </c>
      <c r="I153" t="s">
        <v>183</v>
      </c>
      <c r="J153" s="166">
        <f xml:space="preserve"> CHIDIST(G153,1)</f>
        <v>0.50218431769608352</v>
      </c>
    </row>
    <row r="154" spans="1:10">
      <c r="A154" s="154" t="s">
        <v>184</v>
      </c>
    </row>
    <row r="155" spans="1:10">
      <c r="G155" s="164"/>
      <c r="H155" s="164" t="s">
        <v>104</v>
      </c>
      <c r="I155" s="164" t="s">
        <v>107</v>
      </c>
    </row>
    <row r="156" spans="1:10">
      <c r="A156" s="164"/>
      <c r="B156" s="164" t="s">
        <v>104</v>
      </c>
      <c r="C156" s="164" t="s">
        <v>107</v>
      </c>
      <c r="G156" s="165">
        <v>1</v>
      </c>
      <c r="H156" s="165">
        <f xml:space="preserve"> ((B150-B157)^2/B157)</f>
        <v>0.19083694083694064</v>
      </c>
      <c r="I156" s="165">
        <f>((C150-C157)^2/C157)</f>
        <v>7.5259638639920509E-2</v>
      </c>
    </row>
    <row r="157" spans="1:10">
      <c r="A157" s="165">
        <v>1</v>
      </c>
      <c r="B157" s="164">
        <f xml:space="preserve"> (B152*D150)/D152</f>
        <v>22.90909090909091</v>
      </c>
      <c r="C157" s="164">
        <f xml:space="preserve"> (C152*D150)/D152</f>
        <v>58.090909090909093</v>
      </c>
      <c r="G157" s="165">
        <v>2</v>
      </c>
      <c r="H157" s="165">
        <f xml:space="preserve"> ((B151-B158)^2/B158)</f>
        <v>0.13211788211788245</v>
      </c>
      <c r="I157" s="165">
        <f xml:space="preserve"> ((C151-C158)^2/C158)</f>
        <v>5.2102826750714204E-2</v>
      </c>
    </row>
    <row r="158" spans="1:10">
      <c r="A158" s="165">
        <v>2</v>
      </c>
      <c r="B158" s="164">
        <f xml:space="preserve"> (B152*D151)/D152</f>
        <v>33.090909090909093</v>
      </c>
      <c r="C158" s="164">
        <f xml:space="preserve"> (C152*D151)/D152</f>
        <v>83.909090909090907</v>
      </c>
    </row>
    <row r="159" spans="1:10">
      <c r="A159" s="165"/>
      <c r="B159" s="164"/>
      <c r="C159" s="164"/>
    </row>
    <row r="162" spans="1:10">
      <c r="A162" s="186" t="s">
        <v>197</v>
      </c>
    </row>
    <row r="163" spans="1:10" ht="15" thickBot="1">
      <c r="A163" s="164"/>
      <c r="B163" s="164" t="s">
        <v>80</v>
      </c>
      <c r="C163" s="164" t="s">
        <v>107</v>
      </c>
      <c r="D163" s="164"/>
    </row>
    <row r="164" spans="1:10" ht="15" thickBot="1">
      <c r="A164" s="165">
        <v>1</v>
      </c>
      <c r="B164" s="192">
        <f>Mod!K85</f>
        <v>24</v>
      </c>
      <c r="C164" s="39">
        <f>Mod!K97</f>
        <v>56</v>
      </c>
      <c r="D164" s="164">
        <f>SUM(B164:C164)</f>
        <v>80</v>
      </c>
      <c r="F164" s="186" t="s">
        <v>197</v>
      </c>
    </row>
    <row r="165" spans="1:10">
      <c r="A165" s="165">
        <v>2</v>
      </c>
      <c r="B165" s="192">
        <f>Mod!K86</f>
        <v>44</v>
      </c>
      <c r="C165" s="39">
        <f>Mod!K98</f>
        <v>86</v>
      </c>
      <c r="D165" s="164">
        <f t="shared" ref="D165:D166" si="21">SUM(B165:C165)</f>
        <v>130</v>
      </c>
    </row>
    <row r="166" spans="1:10" ht="15" thickBot="1">
      <c r="A166" s="164"/>
      <c r="B166" s="164">
        <f>SUM(B164:B165)</f>
        <v>68</v>
      </c>
      <c r="C166" s="41">
        <f>SUM(C164:C165)</f>
        <v>142</v>
      </c>
      <c r="D166" s="164">
        <f t="shared" si="21"/>
        <v>210</v>
      </c>
    </row>
    <row r="167" spans="1:10">
      <c r="F167" s="154" t="s">
        <v>182</v>
      </c>
      <c r="G167">
        <f xml:space="preserve"> SUM(H170:I171)</f>
        <v>0.33458670575489113</v>
      </c>
      <c r="I167" t="s">
        <v>183</v>
      </c>
      <c r="J167" s="166">
        <f xml:space="preserve"> CHIDIST(G167,1)</f>
        <v>0.56297067011269941</v>
      </c>
    </row>
    <row r="168" spans="1:10">
      <c r="A168" s="154" t="s">
        <v>184</v>
      </c>
    </row>
    <row r="169" spans="1:10">
      <c r="G169" s="164"/>
      <c r="H169" s="164" t="s">
        <v>80</v>
      </c>
      <c r="I169" s="164" t="s">
        <v>107</v>
      </c>
    </row>
    <row r="170" spans="1:10">
      <c r="A170" s="164"/>
      <c r="B170" s="164" t="s">
        <v>80</v>
      </c>
      <c r="C170" s="164" t="s">
        <v>107</v>
      </c>
      <c r="G170" s="165">
        <v>1</v>
      </c>
      <c r="H170" s="165">
        <f xml:space="preserve"> ((B164-B171)^2/B171)</f>
        <v>0.14005602240896362</v>
      </c>
      <c r="I170" s="165">
        <f>((C164-C171)^2/C171)</f>
        <v>6.7069081153588214E-2</v>
      </c>
    </row>
    <row r="171" spans="1:10">
      <c r="A171" s="165">
        <v>1</v>
      </c>
      <c r="B171" s="164">
        <f xml:space="preserve"> (B166*D164)/D166</f>
        <v>25.904761904761905</v>
      </c>
      <c r="C171" s="164">
        <f xml:space="preserve"> (C166*D164)/D166</f>
        <v>54.095238095238095</v>
      </c>
      <c r="G171" s="165">
        <v>2</v>
      </c>
      <c r="H171" s="165">
        <f xml:space="preserve"> ((B165-B172)^2/B172)</f>
        <v>8.6188321482439156E-2</v>
      </c>
      <c r="I171" s="165">
        <f xml:space="preserve"> ((C165-C172)^2/C172)</f>
        <v>4.1273280709900141E-2</v>
      </c>
    </row>
    <row r="172" spans="1:10">
      <c r="A172" s="165">
        <v>2</v>
      </c>
      <c r="B172" s="164">
        <f xml:space="preserve"> (B166*D165)/D166</f>
        <v>42.095238095238095</v>
      </c>
      <c r="C172" s="164">
        <f xml:space="preserve"> (C166*D165)/D166</f>
        <v>87.904761904761898</v>
      </c>
    </row>
    <row r="173" spans="1:10">
      <c r="A173" s="165"/>
      <c r="B173" s="164"/>
      <c r="C173" s="164"/>
    </row>
    <row r="180" spans="1:10">
      <c r="A180" s="185" t="s">
        <v>198</v>
      </c>
    </row>
    <row r="181" spans="1:10" ht="15" thickBot="1">
      <c r="A181" s="164"/>
      <c r="B181" s="164" t="s">
        <v>51</v>
      </c>
      <c r="C181" s="164" t="s">
        <v>107</v>
      </c>
      <c r="D181" s="164"/>
    </row>
    <row r="182" spans="1:10" ht="15" thickBot="1">
      <c r="A182" s="165">
        <v>1</v>
      </c>
      <c r="B182" s="39">
        <f>Mod!K91</f>
        <v>7</v>
      </c>
      <c r="C182" s="39">
        <f>Mod!K97</f>
        <v>56</v>
      </c>
      <c r="D182" s="164">
        <f>SUM(B182:C182)</f>
        <v>63</v>
      </c>
      <c r="F182" s="185" t="s">
        <v>198</v>
      </c>
    </row>
    <row r="183" spans="1:10">
      <c r="A183" s="165">
        <v>2</v>
      </c>
      <c r="B183" s="39">
        <f>Mod!K92</f>
        <v>11</v>
      </c>
      <c r="C183" s="39">
        <f>Mod!K98</f>
        <v>86</v>
      </c>
      <c r="D183" s="164">
        <f t="shared" ref="D183:D184" si="22">SUM(B183:C183)</f>
        <v>97</v>
      </c>
    </row>
    <row r="184" spans="1:10" ht="15" thickBot="1">
      <c r="A184" s="164"/>
      <c r="B184" s="164">
        <f>SUM(B182:B183)</f>
        <v>18</v>
      </c>
      <c r="C184" s="41">
        <f>SUM(C182:C183)</f>
        <v>142</v>
      </c>
      <c r="D184" s="164">
        <f t="shared" si="22"/>
        <v>160</v>
      </c>
    </row>
    <row r="185" spans="1:10">
      <c r="F185" s="154" t="s">
        <v>182</v>
      </c>
      <c r="G185">
        <f xml:space="preserve"> SUM(H188:I189)</f>
        <v>2.0077189623678394E-3</v>
      </c>
      <c r="I185" t="s">
        <v>183</v>
      </c>
      <c r="J185" s="166">
        <f xml:space="preserve"> CHIDIST(G185,1)</f>
        <v>0.96426068553664723</v>
      </c>
    </row>
    <row r="186" spans="1:10">
      <c r="A186" s="154" t="s">
        <v>184</v>
      </c>
    </row>
    <row r="187" spans="1:10">
      <c r="G187" s="164"/>
      <c r="H187" s="164" t="s">
        <v>51</v>
      </c>
      <c r="I187" s="164" t="s">
        <v>107</v>
      </c>
    </row>
    <row r="188" spans="1:10">
      <c r="A188" s="164"/>
      <c r="B188" s="164" t="s">
        <v>51</v>
      </c>
      <c r="C188" s="164" t="s">
        <v>107</v>
      </c>
      <c r="G188" s="165">
        <v>1</v>
      </c>
      <c r="H188" s="165">
        <f xml:space="preserve"> ((B182-B189)^2/B189)</f>
        <v>1.0802469135802557E-3</v>
      </c>
      <c r="I188" s="165">
        <f>((C182-C189)^2/C189)</f>
        <v>1.3693270735523811E-4</v>
      </c>
    </row>
    <row r="189" spans="1:10">
      <c r="A189" s="165">
        <v>1</v>
      </c>
      <c r="B189" s="164">
        <f xml:space="preserve"> (B184*D182)/D184</f>
        <v>7.0875000000000004</v>
      </c>
      <c r="C189" s="164">
        <f xml:space="preserve"> (C184*D182)/D184</f>
        <v>55.912500000000001</v>
      </c>
      <c r="G189" s="165">
        <v>2</v>
      </c>
      <c r="H189" s="165">
        <f xml:space="preserve"> ((B183-B190)^2/B190)</f>
        <v>7.0160366552119704E-4</v>
      </c>
      <c r="I189" s="165">
        <f xml:space="preserve"> ((C183-C190)^2/C190)</f>
        <v>8.8935675911148477E-5</v>
      </c>
    </row>
    <row r="190" spans="1:10">
      <c r="A190" s="165">
        <v>2</v>
      </c>
      <c r="B190" s="164">
        <f xml:space="preserve"> (B184*D183)/D184</f>
        <v>10.9125</v>
      </c>
      <c r="C190" s="164">
        <f xml:space="preserve"> (C184*D183)/D184</f>
        <v>86.087500000000006</v>
      </c>
    </row>
    <row r="191" spans="1:10">
      <c r="A191" s="165"/>
      <c r="B191" s="164"/>
      <c r="C191" s="16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</vt:i4>
      </vt:variant>
    </vt:vector>
  </HeadingPairs>
  <TitlesOfParts>
    <vt:vector size="22" baseType="lpstr">
      <vt:lpstr>Brutos</vt:lpstr>
      <vt:lpstr>Mod</vt:lpstr>
      <vt:lpstr> E H-W </vt:lpstr>
      <vt:lpstr>ADH1B rs1229984</vt:lpstr>
      <vt:lpstr>ADH1B rs2066702</vt:lpstr>
      <vt:lpstr>ADH1C rs1693482</vt:lpstr>
      <vt:lpstr>ADH4 rs1126673</vt:lpstr>
      <vt:lpstr>ADH4 rs1042364</vt:lpstr>
      <vt:lpstr>ADH4 rs1800759 </vt:lpstr>
      <vt:lpstr>ADH4 rs1126671</vt:lpstr>
      <vt:lpstr>ADH4 rs29001219</vt:lpstr>
      <vt:lpstr>ADH4 rs8187929</vt:lpstr>
      <vt:lpstr>ALDH1A1 rs1049981   </vt:lpstr>
      <vt:lpstr>ALDH1A1 rs11554423</vt:lpstr>
      <vt:lpstr>ALDH2 rs671</vt:lpstr>
      <vt:lpstr>ALDH2 rs769724893</vt:lpstr>
      <vt:lpstr>CYP2E1 rs2031920</vt:lpstr>
      <vt:lpstr>CYP2E1 rs3813867</vt:lpstr>
      <vt:lpstr>CYP2E1 rs72559710</vt:lpstr>
      <vt:lpstr>CYP2E1 rs6413432 </vt:lpstr>
      <vt:lpstr>Brutos!OLE_LINK1</vt:lpstr>
      <vt:lpstr>Mod!OLE_LINK1</vt:lpstr>
    </vt:vector>
  </TitlesOfParts>
  <Company>FIMIM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LLARGUES ALSINA, NURIA</dc:creator>
  <cp:lastModifiedBy>Àgueda</cp:lastModifiedBy>
  <dcterms:created xsi:type="dcterms:W3CDTF">2016-04-19T10:45:56Z</dcterms:created>
  <dcterms:modified xsi:type="dcterms:W3CDTF">2021-02-07T18:31:32Z</dcterms:modified>
</cp:coreProperties>
</file>